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K:\Consolidation\Reporting\2021\2021 M6\Q2 External\"/>
    </mc:Choice>
  </mc:AlternateContent>
  <xr:revisionPtr revIDLastSave="0" documentId="13_ncr:1_{B8A07651-C5FA-433F-A4E8-0B6771FAF0C1}" xr6:coauthVersionLast="46" xr6:coauthVersionMax="46" xr10:uidLastSave="{00000000-0000-0000-0000-000000000000}"/>
  <bookViews>
    <workbookView xWindow="-120" yWindow="-120" windowWidth="29040" windowHeight="176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1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2017-2021'!$C$4:$S$107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2017-2021'!$A:$A,'Segment Data 2017-2021'!$1:$3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40" i="2" l="1"/>
  <c r="CF28" i="2"/>
  <c r="CF25" i="2"/>
  <c r="CF12" i="2"/>
  <c r="CF8" i="2"/>
  <c r="CV10" i="3"/>
  <c r="AE90" i="7"/>
  <c r="AE89" i="7"/>
  <c r="AE78" i="7" l="1"/>
  <c r="AE77" i="7"/>
  <c r="AE75" i="7"/>
  <c r="AE74" i="7"/>
  <c r="AE73" i="7"/>
  <c r="AE72" i="7"/>
  <c r="CU10" i="3"/>
  <c r="CE40" i="2"/>
  <c r="CE28" i="2"/>
  <c r="CE25" i="2"/>
  <c r="CE12" i="2"/>
  <c r="CE8" i="2"/>
  <c r="AD68" i="7" l="1"/>
  <c r="AD69" i="7" s="1"/>
  <c r="AC68" i="7"/>
  <c r="AB68" i="7"/>
  <c r="AA68" i="7"/>
  <c r="AD67" i="7"/>
  <c r="AC67" i="7"/>
  <c r="AB67" i="7"/>
  <c r="AA67" i="7"/>
  <c r="AD91" i="7"/>
  <c r="CX32" i="1" s="1"/>
  <c r="AC91" i="7"/>
  <c r="AB91" i="7"/>
  <c r="CV32" i="1" s="1"/>
  <c r="AD76" i="7"/>
  <c r="AD79" i="7" s="1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C49" i="7"/>
  <c r="AD47" i="7"/>
  <c r="AD49" i="7" s="1"/>
  <c r="AC47" i="7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E91" i="7"/>
  <c r="AA91" i="7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W11" i="3"/>
  <c r="CV11" i="3"/>
  <c r="CV21" i="3" s="1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W32" i="1"/>
  <c r="CU46" i="1"/>
  <c r="CY45" i="1"/>
  <c r="CX37" i="1"/>
  <c r="CW37" i="1"/>
  <c r="CX36" i="1"/>
  <c r="CX30" i="1"/>
  <c r="CX41" i="1" s="1"/>
  <c r="CY20" i="1"/>
  <c r="CY18" i="1"/>
  <c r="CY17" i="1"/>
  <c r="CY15" i="1"/>
  <c r="CY13" i="1"/>
  <c r="CY12" i="1"/>
  <c r="CY10" i="1"/>
  <c r="CY9" i="1"/>
  <c r="CY8" i="1"/>
  <c r="AC33" i="7" l="1"/>
  <c r="AB79" i="7"/>
  <c r="AE79" i="7" s="1"/>
  <c r="AE76" i="7"/>
  <c r="CX21" i="3"/>
  <c r="AB40" i="7"/>
  <c r="CV7" i="1" s="1"/>
  <c r="CV11" i="1" s="1"/>
  <c r="CV14" i="1" s="1"/>
  <c r="CV16" i="1" s="1"/>
  <c r="CV19" i="1" s="1"/>
  <c r="CV21" i="1"/>
  <c r="CF38" i="2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W21" i="3"/>
  <c r="CH18" i="2"/>
  <c r="CW30" i="1" s="1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18" i="2" s="1"/>
  <c r="CR30" i="1" s="1"/>
  <c r="CR41" i="1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W69" i="7" s="1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C30" i="2" l="1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W16" i="4"/>
  <c r="W24" i="1" s="1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BC41" i="4" l="1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W21" i="3" l="1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M10" i="7"/>
  <c r="M13" i="7" s="1"/>
  <c r="F59" i="7"/>
  <c r="G58" i="7"/>
  <c r="G57" i="7"/>
  <c r="F64" i="7"/>
  <c r="G62" i="7"/>
  <c r="G63" i="7"/>
  <c r="CA47" i="2" l="1"/>
  <c r="CB35" i="2" s="1"/>
  <c r="CB37" i="2" s="1"/>
  <c r="CB47" i="2" s="1"/>
  <c r="CC35" i="2" s="1"/>
  <c r="CC37" i="2" s="1"/>
  <c r="CC47" i="2" s="1"/>
  <c r="CE35" i="2" s="1"/>
  <c r="CE37" i="2" s="1"/>
  <c r="CE47" i="2" s="1"/>
  <c r="G64" i="7"/>
  <c r="G59" i="7"/>
  <c r="CF35" i="2" l="1"/>
  <c r="CF37" i="2" s="1"/>
  <c r="CF47" i="2" s="1"/>
  <c r="CG35" i="2" l="1"/>
  <c r="CG37" i="2" s="1"/>
  <c r="CG47" i="2" s="1"/>
  <c r="CH35" i="2" s="1"/>
  <c r="CH37" i="2" s="1"/>
  <c r="CH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<sst xmlns="http://schemas.openxmlformats.org/spreadsheetml/2006/main" count="786" uniqueCount="205">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</sst>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3" fontId="4" fillId="1" borderId="0" xfId="2" applyNumberFormat="1" applyFont="1" applyFill="1" applyBorder="1"/>
    <xf numFmtId="3" fontId="2" fillId="8" borderId="0" xfId="2" applyNumberFormat="1" applyFont="1" applyFill="1" applyBorder="1"/>
    <xf numFmtId="3" fontId="4" fillId="1" borderId="2" xfId="2" applyNumberFormat="1" applyFont="1" applyFill="1" applyBorder="1"/>
    <xf numFmtId="3" fontId="2" fillId="8" borderId="2" xfId="2" applyNumberFormat="1" applyFont="1" applyFill="1" applyBorder="1"/>
    <xf numFmtId="3" fontId="2" fillId="1" borderId="0" xfId="0" applyNumberFormat="1" applyFont="1" applyFill="1"/>
    <xf numFmtId="3" fontId="2" fillId="1" borderId="2" xfId="0" applyNumberFormat="1" applyFont="1" applyFill="1" applyBorder="1"/>
    <xf numFmtId="165" fontId="4" fillId="0" borderId="0" xfId="0" quotePrefix="1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2021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topLeftCell="A7" zoomScale="150" zoomScaleNormal="150" workbookViewId="0">
      <selection activeCell="H18" sqref="H18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81" t="s">
        <v>153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157"/>
      <c r="N9" s="156"/>
    </row>
    <row r="10" spans="1:14" ht="44.25" x14ac:dyDescent="0.55000000000000004">
      <c r="A10" s="156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157"/>
      <c r="N10" s="156"/>
    </row>
    <row r="11" spans="1:14" ht="44.25" x14ac:dyDescent="0.55000000000000004">
      <c r="A11" s="156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157"/>
      <c r="N11" s="156"/>
    </row>
    <row r="12" spans="1:14" ht="44.25" x14ac:dyDescent="0.55000000000000004">
      <c r="A12" s="156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49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51"/>
  <sheetViews>
    <sheetView showGridLines="0" zoomScale="90" zoomScaleNormal="90" zoomScaleSheetLayoutView="75" workbookViewId="0">
      <pane xSplit="1" ySplit="3" topLeftCell="CF4" activePane="bottomRight" state="frozen"/>
      <selection activeCell="O4" sqref="O4"/>
      <selection pane="topRight" activeCell="O4" sqref="O4"/>
      <selection pane="bottomLeft" activeCell="O4" sqref="O4"/>
      <selection pane="bottomRight" activeCell="CU2" sqref="CU2:CY2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03" x14ac:dyDescent="0.2">
      <c r="C1" s="285"/>
      <c r="D1" s="285"/>
      <c r="E1" s="285"/>
      <c r="F1" s="285"/>
      <c r="G1" s="285"/>
      <c r="I1" s="285"/>
      <c r="J1" s="285"/>
      <c r="K1" s="285"/>
      <c r="L1" s="285"/>
      <c r="M1" s="285"/>
      <c r="O1" s="285"/>
      <c r="P1" s="285"/>
      <c r="Q1" s="285"/>
      <c r="R1" s="285"/>
      <c r="S1" s="285"/>
      <c r="U1" s="285"/>
      <c r="V1" s="285"/>
      <c r="W1" s="285"/>
      <c r="X1" s="285"/>
      <c r="Y1" s="285"/>
      <c r="AA1" s="285"/>
      <c r="AB1" s="285"/>
      <c r="AC1" s="285"/>
      <c r="AD1" s="285"/>
      <c r="AE1" s="285"/>
      <c r="AG1" s="285"/>
      <c r="AH1" s="285"/>
      <c r="AI1" s="285"/>
      <c r="AJ1" s="285"/>
      <c r="AK1" s="285"/>
      <c r="AM1" s="285"/>
      <c r="AN1" s="285"/>
      <c r="AO1" s="285"/>
      <c r="AP1" s="285"/>
      <c r="AQ1" s="285"/>
      <c r="AS1" s="285"/>
      <c r="AT1" s="285"/>
      <c r="AU1" s="285"/>
      <c r="AV1" s="285"/>
      <c r="AW1" s="285"/>
      <c r="AY1" s="285"/>
      <c r="AZ1" s="285"/>
      <c r="BA1" s="285"/>
      <c r="BB1" s="285"/>
      <c r="BC1" s="285"/>
      <c r="BE1" s="285"/>
      <c r="BF1" s="285"/>
      <c r="BG1" s="285"/>
      <c r="BH1" s="285"/>
      <c r="BI1" s="285"/>
      <c r="BK1" s="285"/>
      <c r="BL1" s="285"/>
      <c r="BM1" s="285"/>
      <c r="BN1" s="285"/>
      <c r="BO1" s="285"/>
      <c r="BQ1" s="285"/>
      <c r="BR1" s="285"/>
      <c r="BS1" s="285"/>
      <c r="BT1" s="285"/>
      <c r="BU1" s="285"/>
      <c r="BW1" s="284" t="s">
        <v>166</v>
      </c>
      <c r="BX1" s="284"/>
      <c r="BY1" s="284"/>
      <c r="BZ1" s="284"/>
      <c r="CA1" s="284"/>
      <c r="CC1" s="284"/>
      <c r="CD1" s="284"/>
      <c r="CE1" s="284"/>
      <c r="CF1" s="284"/>
      <c r="CG1" s="284"/>
      <c r="CI1" s="284"/>
      <c r="CJ1" s="284"/>
      <c r="CK1" s="284"/>
      <c r="CL1" s="284"/>
      <c r="CM1" s="284"/>
    </row>
    <row r="2" spans="1:103" x14ac:dyDescent="0.2">
      <c r="A2" s="1" t="s">
        <v>154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  <c r="CO2" s="283">
        <v>2020</v>
      </c>
      <c r="CP2" s="283"/>
      <c r="CQ2" s="283"/>
      <c r="CR2" s="283"/>
      <c r="CS2" s="283"/>
      <c r="CU2" s="283">
        <v>2021</v>
      </c>
      <c r="CV2" s="283"/>
      <c r="CW2" s="283"/>
      <c r="CX2" s="283"/>
      <c r="CY2" s="283"/>
    </row>
    <row r="3" spans="1:103" s="170" customFormat="1" x14ac:dyDescent="0.2">
      <c r="A3" s="169" t="s">
        <v>104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  <c r="CO3" s="172" t="s">
        <v>10</v>
      </c>
      <c r="CP3" s="172" t="s">
        <v>11</v>
      </c>
      <c r="CQ3" s="172" t="s">
        <v>12</v>
      </c>
      <c r="CR3" s="172" t="s">
        <v>13</v>
      </c>
      <c r="CS3" s="172" t="s">
        <v>14</v>
      </c>
      <c r="CU3" s="172" t="s">
        <v>10</v>
      </c>
      <c r="CV3" s="172" t="s">
        <v>11</v>
      </c>
      <c r="CW3" s="172" t="s">
        <v>12</v>
      </c>
      <c r="CX3" s="172" t="s">
        <v>13</v>
      </c>
      <c r="CY3" s="172" t="s">
        <v>14</v>
      </c>
    </row>
    <row r="4" spans="1:103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</row>
    <row r="5" spans="1:103" s="42" customFormat="1" ht="18.75" customHeight="1" x14ac:dyDescent="0.2">
      <c r="A5" s="42" t="s">
        <v>126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2017-2021'!U13</f>
        <v>331.09999999999997</v>
      </c>
      <c r="CP5" s="73">
        <f>+'Segment Data 2017-2021'!V13</f>
        <v>372.40000000000003</v>
      </c>
      <c r="CQ5" s="73">
        <f>+'Segment Data 2017-2021'!W13</f>
        <v>393.09999999999997</v>
      </c>
      <c r="CR5" s="73">
        <f>+'Segment Data 2017-2021'!X13</f>
        <v>373.59999999999997</v>
      </c>
      <c r="CS5" s="74">
        <f>SUM(CO5:CR5)</f>
        <v>1470.1999999999998</v>
      </c>
      <c r="CU5" s="73">
        <f>+'Segment Data 2017-2021'!AA13</f>
        <v>429.59999999999997</v>
      </c>
      <c r="CV5" s="73">
        <f>+'Segment Data 2017-2021'!AB13</f>
        <v>515.6</v>
      </c>
      <c r="CW5" s="73">
        <f>+'Segment Data 2017-2021'!AC13</f>
        <v>0</v>
      </c>
      <c r="CX5" s="73">
        <f>+'Segment Data 2017-2021'!AD13</f>
        <v>0</v>
      </c>
      <c r="CY5" s="74">
        <f>SUM(CU5:CX5)</f>
        <v>945.2</v>
      </c>
    </row>
    <row r="6" spans="1:103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</row>
    <row r="7" spans="1:103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2017-2021'!U40</f>
        <v>7.9999999999999991</v>
      </c>
      <c r="CP7" s="76">
        <f>+'Segment Data 2017-2021'!V40</f>
        <v>6.5000000000000009</v>
      </c>
      <c r="CQ7" s="76">
        <f>+'Segment Data 2017-2021'!W40</f>
        <v>21.4</v>
      </c>
      <c r="CR7" s="76">
        <f>+'Segment Data 2017-2021'!X40</f>
        <v>13.5</v>
      </c>
      <c r="CS7" s="75">
        <f>SUM(CO7:CR7)</f>
        <v>49.4</v>
      </c>
      <c r="CU7" s="76">
        <f>+'Segment Data 2017-2021'!AA40</f>
        <v>30.8</v>
      </c>
      <c r="CV7" s="76">
        <f>+'Segment Data 2017-2021'!AB40</f>
        <v>42.4</v>
      </c>
      <c r="CW7" s="76">
        <f>+'Segment Data 2017-2021'!AC40</f>
        <v>0</v>
      </c>
      <c r="CX7" s="76">
        <f>+'Segment Data 2017-2021'!AD40</f>
        <v>0</v>
      </c>
      <c r="CY7" s="75">
        <f>SUM(CU7:CX7)</f>
        <v>73.2</v>
      </c>
    </row>
    <row r="8" spans="1:103" x14ac:dyDescent="0.2">
      <c r="A8" s="2" t="s">
        <v>46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0</v>
      </c>
      <c r="CX8" s="31">
        <v>0</v>
      </c>
      <c r="CY8" s="75">
        <f>SUM(CU8:CX8)</f>
        <v>-34.5</v>
      </c>
    </row>
    <row r="9" spans="1:103" x14ac:dyDescent="0.2">
      <c r="A9" s="2" t="s">
        <v>88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0</v>
      </c>
      <c r="CX9" s="31">
        <v>0</v>
      </c>
      <c r="CY9" s="75">
        <f>SUM(CU9:CX9)</f>
        <v>-15.1</v>
      </c>
    </row>
    <row r="10" spans="1:103" s="47" customFormat="1" x14ac:dyDescent="0.2">
      <c r="A10" s="47" t="s">
        <v>93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</row>
    <row r="11" spans="1:103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0</v>
      </c>
      <c r="CX11" s="87">
        <f>SUM(CX7:CX10)</f>
        <v>0</v>
      </c>
      <c r="CY11" s="88">
        <f>SUM(CY7:CY10)</f>
        <v>23.6</v>
      </c>
    </row>
    <row r="12" spans="1:103" hidden="1" x14ac:dyDescent="0.2">
      <c r="A12" s="2" t="s">
        <v>45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</row>
    <row r="13" spans="1:103" s="47" customFormat="1" x14ac:dyDescent="0.2">
      <c r="A13" s="47" t="s">
        <v>94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</row>
    <row r="14" spans="1:103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0</v>
      </c>
      <c r="CX14" s="76">
        <f>SUM(CX11:CX13)</f>
        <v>0</v>
      </c>
      <c r="CY14" s="75">
        <f>SUM(CY11:CY13)</f>
        <v>23.6</v>
      </c>
    </row>
    <row r="15" spans="1:103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0</v>
      </c>
      <c r="CX15" s="77">
        <v>0</v>
      </c>
      <c r="CY15" s="78">
        <f>SUM(CU15:CX15)</f>
        <v>-7.1</v>
      </c>
    </row>
    <row r="16" spans="1:103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0</v>
      </c>
      <c r="CX16" s="76">
        <f>SUM(CX14:CX15)</f>
        <v>0</v>
      </c>
      <c r="CY16" s="75">
        <f>SUM(CY14:CY15)</f>
        <v>16.5</v>
      </c>
    </row>
    <row r="17" spans="1:103" s="5" customFormat="1" ht="12.75" customHeight="1" x14ac:dyDescent="0.2">
      <c r="A17" s="2" t="s">
        <v>55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49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</row>
    <row r="18" spans="1:103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0</v>
      </c>
      <c r="CX18" s="77">
        <v>0</v>
      </c>
      <c r="CY18" s="78">
        <f>SUM(CU18:CX18)</f>
        <v>-3.7</v>
      </c>
    </row>
    <row r="19" spans="1:103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</v>
      </c>
      <c r="CX19" s="79">
        <f>SUM(CX16:CX18)</f>
        <v>0</v>
      </c>
      <c r="CY19" s="80">
        <f>SUM(CY16:CY18)</f>
        <v>12.8</v>
      </c>
    </row>
    <row r="20" spans="1:103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</row>
    <row r="21" spans="1:103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</v>
      </c>
      <c r="CX21" s="82">
        <f>SUM(CX19:CX20)</f>
        <v>0</v>
      </c>
      <c r="CY21" s="83">
        <f>SUM(CY19:CY20)</f>
        <v>12.8</v>
      </c>
    </row>
    <row r="22" spans="1:103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</row>
    <row r="23" spans="1:103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</row>
    <row r="24" spans="1:103" x14ac:dyDescent="0.2">
      <c r="A24" s="5" t="s">
        <v>127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2017-2021'!U23</f>
        <v>252.99999999999997</v>
      </c>
      <c r="CP24" s="31">
        <f>+'Segment Data 2017-2021'!V23</f>
        <v>291</v>
      </c>
      <c r="CQ24" s="31">
        <f>+'Segment Data 2017-2021'!W23</f>
        <v>316.7</v>
      </c>
      <c r="CR24" s="31">
        <f>+'Segment Data 2017-2021'!X23</f>
        <v>293.99999999999989</v>
      </c>
      <c r="CS24" s="84">
        <f>SUM(CO24:CR24)</f>
        <v>1154.6999999999998</v>
      </c>
      <c r="CU24" s="31">
        <f>+'Segment Data 2017-2021'!AA23</f>
        <v>311.60000000000002</v>
      </c>
      <c r="CV24" s="31">
        <f>+'Segment Data 2017-2021'!AB23</f>
        <v>361.79999999999995</v>
      </c>
      <c r="CW24" s="31">
        <f>+'Segment Data 2017-2021'!AC23</f>
        <v>0</v>
      </c>
      <c r="CX24" s="31">
        <f>+'Segment Data 2017-2021'!AD23</f>
        <v>0</v>
      </c>
      <c r="CY24" s="84">
        <f>SUM(CU24:CX24)</f>
        <v>673.4</v>
      </c>
    </row>
    <row r="25" spans="1:103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</row>
    <row r="26" spans="1:103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  <c r="CI26" s="89" t="s">
        <v>10</v>
      </c>
      <c r="CJ26" s="89"/>
      <c r="CK26" s="89"/>
      <c r="CL26" s="89"/>
      <c r="CM26" s="90"/>
      <c r="CO26" s="89" t="s">
        <v>10</v>
      </c>
      <c r="CP26" s="89"/>
      <c r="CQ26" s="89"/>
      <c r="CR26" s="89"/>
      <c r="CS26" s="90"/>
      <c r="CU26" s="89" t="s">
        <v>10</v>
      </c>
      <c r="CV26" s="89"/>
      <c r="CW26" s="89"/>
      <c r="CX26" s="89"/>
      <c r="CY26" s="90"/>
    </row>
    <row r="27" spans="1:103" x14ac:dyDescent="0.2">
      <c r="A27" s="2" t="s">
        <v>91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0</v>
      </c>
      <c r="CX27" s="31">
        <v>0</v>
      </c>
      <c r="CY27" s="75"/>
    </row>
    <row r="28" spans="1:103" x14ac:dyDescent="0.2">
      <c r="A28" s="2" t="s">
        <v>92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0</v>
      </c>
      <c r="CX28" s="31">
        <v>0</v>
      </c>
      <c r="CY28" s="75"/>
    </row>
    <row r="29" spans="1:103" x14ac:dyDescent="0.2">
      <c r="A29" s="2" t="s">
        <v>177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150.6</v>
      </c>
      <c r="CR29" s="85">
        <v>152.4</v>
      </c>
      <c r="CS29" s="75"/>
      <c r="CU29" s="31">
        <v>154.4</v>
      </c>
      <c r="CV29" s="31">
        <v>156.4</v>
      </c>
      <c r="CW29" s="31">
        <v>0</v>
      </c>
      <c r="CX29" s="31">
        <v>0</v>
      </c>
      <c r="CY29" s="75"/>
    </row>
    <row r="30" spans="1:103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f>+'Balance Sheet'!CH18</f>
        <v>0</v>
      </c>
      <c r="CX30" s="31">
        <f>+'Balance Sheet'!CI18</f>
        <v>0</v>
      </c>
      <c r="CY30" s="75"/>
    </row>
    <row r="31" spans="1:103" x14ac:dyDescent="0.2">
      <c r="A31" s="2" t="s">
        <v>128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199"/>
      <c r="CC31" s="31">
        <v>-432.7</v>
      </c>
      <c r="CD31" s="31">
        <v>-409.5</v>
      </c>
      <c r="CE31" s="31">
        <v>-307.5</v>
      </c>
      <c r="CF31" s="31">
        <v>-248.3</v>
      </c>
      <c r="CG31" s="75"/>
      <c r="CH31" s="199"/>
      <c r="CI31" s="31">
        <v>-339</v>
      </c>
      <c r="CJ31" s="31">
        <v>-336.1</v>
      </c>
      <c r="CK31" s="31">
        <v>-349.9</v>
      </c>
      <c r="CL31" s="31">
        <v>-242.2</v>
      </c>
      <c r="CM31" s="75"/>
      <c r="CO31" s="31">
        <v>-378.1</v>
      </c>
      <c r="CP31" s="31">
        <v>-323.8</v>
      </c>
      <c r="CQ31" s="31">
        <v>-194.2</v>
      </c>
      <c r="CR31" s="31">
        <v>-25.9</v>
      </c>
      <c r="CS31" s="75"/>
      <c r="CU31" s="31">
        <v>30.5</v>
      </c>
      <c r="CV31" s="31">
        <v>186.1</v>
      </c>
      <c r="CW31" s="31">
        <v>0</v>
      </c>
      <c r="CX31" s="31">
        <v>0</v>
      </c>
      <c r="CY31" s="75"/>
    </row>
    <row r="32" spans="1:103" x14ac:dyDescent="0.2">
      <c r="A32" s="2" t="s">
        <v>31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2017-2021'!U91</f>
        <v>1102</v>
      </c>
      <c r="CP32" s="31">
        <f>+'Segment Data 2017-2021'!V91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2017-2021'!AB91</f>
        <v>1348.1000000000001</v>
      </c>
      <c r="CW32" s="31">
        <f>+'Segment Data 2017-2021'!AC91</f>
        <v>0</v>
      </c>
      <c r="CX32" s="31">
        <f>+'Segment Data 2017-2021'!AD91</f>
        <v>0</v>
      </c>
      <c r="CY32" s="75"/>
    </row>
    <row r="33" spans="1:103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</row>
    <row r="34" spans="1:103" s="45" customFormat="1" x14ac:dyDescent="0.2">
      <c r="A34" s="43" t="s">
        <v>43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</row>
    <row r="35" spans="1:103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</row>
    <row r="36" spans="1:103" x14ac:dyDescent="0.2">
      <c r="A36" s="2" t="s">
        <v>56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0</v>
      </c>
      <c r="CX36" s="85">
        <f>+Cashflow!CX11</f>
        <v>0</v>
      </c>
      <c r="CY36" s="75">
        <f>SUM(CU36:CX36)</f>
        <v>-121.89999999999999</v>
      </c>
    </row>
    <row r="37" spans="1:103" x14ac:dyDescent="0.2">
      <c r="A37" s="2" t="s">
        <v>57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0</v>
      </c>
      <c r="CX37" s="85">
        <f>+Cashflow!CX15</f>
        <v>0</v>
      </c>
      <c r="CY37" s="75">
        <f>SUM(CU37:CX37)</f>
        <v>-70.599999999999994</v>
      </c>
    </row>
    <row r="38" spans="1:103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</row>
    <row r="39" spans="1:103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</row>
    <row r="40" spans="1:103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</row>
    <row r="41" spans="1:103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49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49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49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0.42276261700757767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 t="e">
        <f>+(CW28+CW29)/CW30</f>
        <v>#DIV/0!</v>
      </c>
      <c r="CX41" s="10" t="e">
        <f>+(CX28+CX29)/CX30</f>
        <v>#DIV/0!</v>
      </c>
      <c r="CY41" s="41"/>
    </row>
    <row r="42" spans="1:103" ht="12.75" customHeight="1" x14ac:dyDescent="0.2">
      <c r="A42" s="2" t="s">
        <v>102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0</v>
      </c>
      <c r="CX42" s="13">
        <v>0</v>
      </c>
      <c r="CY42" s="36"/>
    </row>
    <row r="43" spans="1:103" ht="12.75" customHeight="1" x14ac:dyDescent="0.2">
      <c r="A43" s="2" t="s">
        <v>138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</row>
    <row r="44" spans="1:103" ht="12.75" customHeight="1" x14ac:dyDescent="0.2">
      <c r="A44" s="2" t="s">
        <v>105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204</v>
      </c>
      <c r="CV44" s="16">
        <v>0.3</v>
      </c>
      <c r="CW44" s="16">
        <v>0</v>
      </c>
      <c r="CX44" s="16">
        <v>0</v>
      </c>
      <c r="CY44" s="39">
        <v>0.2</v>
      </c>
    </row>
    <row r="45" spans="1:103" ht="12.75" customHeight="1" x14ac:dyDescent="0.2">
      <c r="A45" s="2" t="s">
        <v>131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</row>
    <row r="46" spans="1:103" ht="12.75" customHeight="1" x14ac:dyDescent="0.2">
      <c r="A46" s="2" t="s">
        <v>130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0">+CV28*1000/CV42</f>
        <v>23.399106478034252</v>
      </c>
      <c r="CW46" s="268" t="e">
        <f t="shared" si="0"/>
        <v>#DIV/0!</v>
      </c>
      <c r="CX46" s="268" t="e">
        <f t="shared" si="0"/>
        <v>#DIV/0!</v>
      </c>
      <c r="CY46" s="36"/>
    </row>
    <row r="47" spans="1:103" s="164" customFormat="1" ht="12.75" customHeight="1" x14ac:dyDescent="0.2">
      <c r="A47" s="164" t="s">
        <v>129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0</v>
      </c>
      <c r="CX47" s="192">
        <v>0</v>
      </c>
      <c r="CY47" s="190"/>
    </row>
    <row r="48" spans="1:103" ht="11.1" customHeight="1" x14ac:dyDescent="0.2">
      <c r="A48" s="149" t="s">
        <v>135</v>
      </c>
      <c r="AC48" s="20"/>
      <c r="AD48" s="20"/>
      <c r="AG48" s="20"/>
      <c r="AH48" s="20"/>
      <c r="BP48" s="147"/>
      <c r="BQ48" s="147" t="s">
        <v>162</v>
      </c>
      <c r="CF48" s="235"/>
      <c r="CG48" s="235"/>
      <c r="CL48" s="235"/>
      <c r="CM48" s="235"/>
    </row>
    <row r="49" spans="1:69" ht="11.1" customHeight="1" x14ac:dyDescent="0.2">
      <c r="A49" s="149" t="s">
        <v>136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163</v>
      </c>
    </row>
    <row r="50" spans="1:69" ht="11.1" customHeight="1" x14ac:dyDescent="0.2">
      <c r="A50" s="149" t="s">
        <v>134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2">
    <mergeCell ref="CU2:CY2"/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Y4" activePane="bottomRight" state="frozen"/>
      <selection activeCell="O4" sqref="O4"/>
      <selection pane="topRight" activeCell="O4" sqref="O4"/>
      <selection pane="bottomLeft" activeCell="O4" sqref="O4"/>
      <selection pane="bottomRight" activeCell="CE2" sqref="CE2:CH2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16384" width="9.140625" style="15"/>
  </cols>
  <sheetData>
    <row r="1" spans="1:86" x14ac:dyDescent="0.2">
      <c r="B1" s="93"/>
      <c r="C1" s="286"/>
      <c r="D1" s="286"/>
      <c r="E1" s="286"/>
      <c r="F1" s="286"/>
      <c r="G1" s="93"/>
      <c r="H1" s="286"/>
      <c r="I1" s="286"/>
      <c r="J1" s="286"/>
      <c r="K1" s="286"/>
      <c r="L1" s="93"/>
      <c r="M1" s="286"/>
      <c r="N1" s="286"/>
      <c r="O1" s="286"/>
      <c r="P1" s="286"/>
      <c r="Q1" s="93"/>
      <c r="R1" s="286"/>
      <c r="S1" s="286"/>
      <c r="T1" s="286"/>
      <c r="U1" s="286"/>
      <c r="V1" s="93"/>
      <c r="W1" s="286"/>
      <c r="X1" s="286"/>
      <c r="Y1" s="286"/>
      <c r="Z1" s="286"/>
      <c r="AB1" s="286"/>
      <c r="AC1" s="286"/>
      <c r="AD1" s="286"/>
      <c r="AE1" s="286"/>
      <c r="AG1" s="286"/>
      <c r="AH1" s="286"/>
      <c r="AI1" s="286"/>
      <c r="AJ1" s="286"/>
      <c r="AL1" s="286"/>
      <c r="AM1" s="286"/>
      <c r="AN1" s="286"/>
      <c r="AO1" s="286"/>
      <c r="AQ1" s="286"/>
      <c r="AR1" s="286"/>
      <c r="AS1" s="286"/>
      <c r="AT1" s="286"/>
      <c r="AV1" s="286"/>
      <c r="AW1" s="286"/>
      <c r="AX1" s="286"/>
      <c r="AY1" s="286"/>
      <c r="BA1" s="286"/>
      <c r="BB1" s="286"/>
      <c r="BC1" s="286"/>
      <c r="BD1" s="286"/>
      <c r="BF1" s="286"/>
      <c r="BG1" s="286"/>
      <c r="BH1" s="286"/>
      <c r="BI1" s="286"/>
      <c r="BK1" s="284" t="s">
        <v>167</v>
      </c>
      <c r="BL1" s="284"/>
      <c r="BM1" s="284"/>
      <c r="BN1" s="284"/>
      <c r="BO1" s="284"/>
    </row>
    <row r="2" spans="1:86" x14ac:dyDescent="0.2">
      <c r="A2" s="94" t="s">
        <v>154</v>
      </c>
      <c r="B2" s="95"/>
      <c r="C2" s="287" t="s">
        <v>112</v>
      </c>
      <c r="D2" s="288"/>
      <c r="E2" s="288"/>
      <c r="F2" s="288"/>
      <c r="G2" s="95"/>
      <c r="H2" s="287" t="s">
        <v>113</v>
      </c>
      <c r="I2" s="288"/>
      <c r="J2" s="288"/>
      <c r="K2" s="288"/>
      <c r="L2" s="95"/>
      <c r="M2" s="287" t="s">
        <v>114</v>
      </c>
      <c r="N2" s="288"/>
      <c r="O2" s="288"/>
      <c r="P2" s="288"/>
      <c r="Q2" s="95"/>
      <c r="R2" s="287" t="s">
        <v>115</v>
      </c>
      <c r="S2" s="288"/>
      <c r="T2" s="288"/>
      <c r="U2" s="288"/>
      <c r="V2" s="95"/>
      <c r="W2" s="287" t="s">
        <v>116</v>
      </c>
      <c r="X2" s="288"/>
      <c r="Y2" s="288"/>
      <c r="Z2" s="288"/>
      <c r="AB2" s="287" t="s">
        <v>117</v>
      </c>
      <c r="AC2" s="288"/>
      <c r="AD2" s="288"/>
      <c r="AE2" s="288"/>
      <c r="AG2" s="287" t="s">
        <v>122</v>
      </c>
      <c r="AH2" s="288"/>
      <c r="AI2" s="288"/>
      <c r="AJ2" s="288"/>
      <c r="AL2" s="287" t="s">
        <v>121</v>
      </c>
      <c r="AM2" s="288"/>
      <c r="AN2" s="288"/>
      <c r="AO2" s="288"/>
      <c r="AQ2" s="287" t="s">
        <v>120</v>
      </c>
      <c r="AR2" s="288"/>
      <c r="AS2" s="288"/>
      <c r="AT2" s="288"/>
      <c r="AV2" s="287" t="s">
        <v>119</v>
      </c>
      <c r="AW2" s="288"/>
      <c r="AX2" s="288"/>
      <c r="AY2" s="288"/>
      <c r="BA2" s="287" t="s">
        <v>118</v>
      </c>
      <c r="BB2" s="288"/>
      <c r="BC2" s="288"/>
      <c r="BD2" s="288"/>
      <c r="BF2" s="287" t="s">
        <v>133</v>
      </c>
      <c r="BG2" s="288"/>
      <c r="BH2" s="288"/>
      <c r="BI2" s="288"/>
      <c r="BK2" s="287" t="s">
        <v>161</v>
      </c>
      <c r="BL2" s="288"/>
      <c r="BM2" s="288"/>
      <c r="BN2" s="288"/>
      <c r="BP2" s="287" t="s">
        <v>175</v>
      </c>
      <c r="BQ2" s="288"/>
      <c r="BR2" s="288"/>
      <c r="BS2" s="288"/>
      <c r="BU2" s="287" t="s">
        <v>179</v>
      </c>
      <c r="BV2" s="288"/>
      <c r="BW2" s="288"/>
      <c r="BX2" s="288"/>
      <c r="BZ2" s="287" t="s">
        <v>181</v>
      </c>
      <c r="CA2" s="288"/>
      <c r="CB2" s="288"/>
      <c r="CC2" s="288"/>
      <c r="CE2" s="287" t="s">
        <v>202</v>
      </c>
      <c r="CF2" s="288"/>
      <c r="CG2" s="288"/>
      <c r="CH2" s="288"/>
    </row>
    <row r="3" spans="1:86" s="187" customFormat="1" x14ac:dyDescent="0.2">
      <c r="A3" s="183" t="s">
        <v>123</v>
      </c>
      <c r="B3" s="185"/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5" t="s">
        <v>10</v>
      </c>
      <c r="I3" s="185" t="s">
        <v>11</v>
      </c>
      <c r="J3" s="185" t="s">
        <v>12</v>
      </c>
      <c r="K3" s="185" t="s">
        <v>13</v>
      </c>
      <c r="L3" s="185"/>
      <c r="M3" s="185" t="s">
        <v>10</v>
      </c>
      <c r="N3" s="185" t="s">
        <v>11</v>
      </c>
      <c r="O3" s="185" t="s">
        <v>12</v>
      </c>
      <c r="P3" s="185" t="s">
        <v>13</v>
      </c>
      <c r="Q3" s="185"/>
      <c r="R3" s="185" t="s">
        <v>10</v>
      </c>
      <c r="S3" s="185" t="s">
        <v>11</v>
      </c>
      <c r="T3" s="185" t="s">
        <v>12</v>
      </c>
      <c r="U3" s="185" t="s">
        <v>13</v>
      </c>
      <c r="V3" s="185"/>
      <c r="W3" s="185" t="s">
        <v>10</v>
      </c>
      <c r="X3" s="185" t="s">
        <v>11</v>
      </c>
      <c r="Y3" s="185" t="s">
        <v>12</v>
      </c>
      <c r="Z3" s="185" t="s">
        <v>13</v>
      </c>
      <c r="AB3" s="185" t="s">
        <v>10</v>
      </c>
      <c r="AC3" s="185" t="s">
        <v>11</v>
      </c>
      <c r="AD3" s="185" t="s">
        <v>12</v>
      </c>
      <c r="AE3" s="185" t="s">
        <v>13</v>
      </c>
      <c r="AG3" s="185" t="s">
        <v>10</v>
      </c>
      <c r="AH3" s="185" t="s">
        <v>11</v>
      </c>
      <c r="AI3" s="185" t="s">
        <v>12</v>
      </c>
      <c r="AJ3" s="185" t="s">
        <v>13</v>
      </c>
      <c r="AL3" s="185" t="s">
        <v>10</v>
      </c>
      <c r="AM3" s="185" t="s">
        <v>11</v>
      </c>
      <c r="AN3" s="185" t="s">
        <v>12</v>
      </c>
      <c r="AO3" s="185" t="s">
        <v>13</v>
      </c>
      <c r="AQ3" s="185" t="s">
        <v>10</v>
      </c>
      <c r="AR3" s="185" t="s">
        <v>11</v>
      </c>
      <c r="AS3" s="185" t="s">
        <v>12</v>
      </c>
      <c r="AT3" s="185" t="s">
        <v>13</v>
      </c>
      <c r="AV3" s="185" t="s">
        <v>10</v>
      </c>
      <c r="AW3" s="186" t="s">
        <v>11</v>
      </c>
      <c r="AX3" s="186" t="s">
        <v>12</v>
      </c>
      <c r="AY3" s="186" t="s">
        <v>13</v>
      </c>
      <c r="AZ3" s="188"/>
      <c r="BA3" s="186" t="s">
        <v>10</v>
      </c>
      <c r="BB3" s="186" t="s">
        <v>11</v>
      </c>
      <c r="BC3" s="186" t="s">
        <v>12</v>
      </c>
      <c r="BD3" s="186" t="s">
        <v>13</v>
      </c>
      <c r="BE3" s="188"/>
      <c r="BF3" s="186" t="s">
        <v>10</v>
      </c>
      <c r="BG3" s="186" t="s">
        <v>11</v>
      </c>
      <c r="BH3" s="186" t="s">
        <v>12</v>
      </c>
      <c r="BI3" s="186" t="s">
        <v>13</v>
      </c>
      <c r="BJ3" s="188"/>
      <c r="BK3" s="186" t="s">
        <v>10</v>
      </c>
      <c r="BL3" s="186" t="s">
        <v>11</v>
      </c>
      <c r="BM3" s="186" t="s">
        <v>12</v>
      </c>
      <c r="BN3" s="186" t="s">
        <v>13</v>
      </c>
      <c r="BP3" s="186" t="s">
        <v>10</v>
      </c>
      <c r="BQ3" s="186" t="s">
        <v>11</v>
      </c>
      <c r="BR3" s="186" t="s">
        <v>12</v>
      </c>
      <c r="BS3" s="186" t="s">
        <v>13</v>
      </c>
      <c r="BU3" s="186" t="s">
        <v>10</v>
      </c>
      <c r="BV3" s="186" t="s">
        <v>11</v>
      </c>
      <c r="BW3" s="186" t="s">
        <v>12</v>
      </c>
      <c r="BX3" s="186" t="s">
        <v>13</v>
      </c>
      <c r="BZ3" s="186" t="s">
        <v>10</v>
      </c>
      <c r="CA3" s="186" t="s">
        <v>11</v>
      </c>
      <c r="CB3" s="186" t="s">
        <v>12</v>
      </c>
      <c r="CC3" s="186" t="s">
        <v>13</v>
      </c>
      <c r="CE3" s="186" t="s">
        <v>10</v>
      </c>
      <c r="CF3" s="186" t="s">
        <v>11</v>
      </c>
      <c r="CG3" s="186" t="s">
        <v>12</v>
      </c>
      <c r="CH3" s="186" t="s">
        <v>13</v>
      </c>
    </row>
    <row r="4" spans="1:8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</row>
    <row r="5" spans="1:86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</row>
    <row r="6" spans="1:86" x14ac:dyDescent="0.2">
      <c r="A6" s="15" t="s">
        <v>58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0</v>
      </c>
      <c r="CH6" s="201">
        <v>0</v>
      </c>
    </row>
    <row r="7" spans="1:86" x14ac:dyDescent="0.2">
      <c r="A7" s="15" t="s">
        <v>59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0</v>
      </c>
      <c r="CH7" s="201">
        <v>0</v>
      </c>
    </row>
    <row r="8" spans="1:86" s="98" customFormat="1" x14ac:dyDescent="0.2">
      <c r="A8" s="98" t="s">
        <v>60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v>0</v>
      </c>
      <c r="CH8" s="204">
        <v>0</v>
      </c>
    </row>
    <row r="9" spans="1:86" s="100" customFormat="1" x14ac:dyDescent="0.2">
      <c r="A9" s="100" t="s">
        <v>61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0</v>
      </c>
      <c r="CH9" s="207">
        <f t="shared" si="0"/>
        <v>0</v>
      </c>
    </row>
    <row r="10" spans="1:8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</row>
    <row r="11" spans="1:86" x14ac:dyDescent="0.2">
      <c r="A11" s="15" t="s">
        <v>62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0</v>
      </c>
      <c r="CH11" s="201">
        <v>0</v>
      </c>
    </row>
    <row r="12" spans="1:86" x14ac:dyDescent="0.2">
      <c r="A12" s="15" t="s">
        <v>20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v>0</v>
      </c>
      <c r="CH12" s="201">
        <v>0</v>
      </c>
    </row>
    <row r="13" spans="1:86" x14ac:dyDescent="0.2">
      <c r="A13" s="15" t="s">
        <v>21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</row>
    <row r="14" spans="1:86" s="104" customFormat="1" x14ac:dyDescent="0.2">
      <c r="A14" s="104" t="s">
        <v>22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0</v>
      </c>
      <c r="CH14" s="211">
        <v>0</v>
      </c>
    </row>
    <row r="15" spans="1:86" s="98" customFormat="1" x14ac:dyDescent="0.2">
      <c r="A15" s="98" t="s">
        <v>140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</row>
    <row r="16" spans="1:86" s="102" customFormat="1" x14ac:dyDescent="0.2">
      <c r="A16" s="102" t="s">
        <v>23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1">SUM(CF11:CF15)</f>
        <v>1043.3</v>
      </c>
      <c r="CG16" s="213">
        <f t="shared" si="1"/>
        <v>0</v>
      </c>
      <c r="CH16" s="214">
        <f t="shared" si="1"/>
        <v>0</v>
      </c>
    </row>
    <row r="17" spans="1:8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</row>
    <row r="18" spans="1:86" s="100" customFormat="1" x14ac:dyDescent="0.2">
      <c r="A18" s="100" t="s">
        <v>24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2">CF16+CF9</f>
        <v>2405</v>
      </c>
      <c r="CG18" s="206">
        <f t="shared" si="2"/>
        <v>0</v>
      </c>
      <c r="CH18" s="207">
        <f t="shared" si="2"/>
        <v>0</v>
      </c>
    </row>
    <row r="19" spans="1:8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</row>
    <row r="20" spans="1:86" x14ac:dyDescent="0.2">
      <c r="A20" s="96" t="s">
        <v>19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</row>
    <row r="21" spans="1:86" x14ac:dyDescent="0.2">
      <c r="A21" s="15" t="s">
        <v>25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0</v>
      </c>
      <c r="CH21" s="201">
        <v>0</v>
      </c>
    </row>
    <row r="22" spans="1:86" x14ac:dyDescent="0.2">
      <c r="A22" s="15" t="s">
        <v>177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0</v>
      </c>
      <c r="CH22" s="201">
        <v>0</v>
      </c>
    </row>
    <row r="23" spans="1:86" s="98" customFormat="1" x14ac:dyDescent="0.2">
      <c r="A23" s="98" t="s">
        <v>8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</row>
    <row r="24" spans="1:86" x14ac:dyDescent="0.2">
      <c r="A24" s="15" t="s">
        <v>95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3">SUM(CF21:CF23)</f>
        <v>1162</v>
      </c>
      <c r="CG24" s="200">
        <f t="shared" si="3"/>
        <v>0</v>
      </c>
      <c r="CH24" s="201">
        <f t="shared" si="3"/>
        <v>0</v>
      </c>
    </row>
    <row r="25" spans="1:86" x14ac:dyDescent="0.2">
      <c r="A25" s="15" t="s">
        <v>47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v>0</v>
      </c>
      <c r="CH25" s="201">
        <v>0</v>
      </c>
    </row>
    <row r="26" spans="1:86" x14ac:dyDescent="0.2">
      <c r="A26" s="15" t="s">
        <v>78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0</v>
      </c>
      <c r="CH26" s="201">
        <v>0</v>
      </c>
    </row>
    <row r="27" spans="1:86" x14ac:dyDescent="0.2">
      <c r="A27" s="15" t="s">
        <v>79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0</v>
      </c>
      <c r="CH27" s="201">
        <v>0</v>
      </c>
    </row>
    <row r="28" spans="1:86" s="104" customFormat="1" x14ac:dyDescent="0.2">
      <c r="A28" s="104" t="s">
        <v>63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v>0</v>
      </c>
      <c r="CH28" s="211">
        <v>0</v>
      </c>
    </row>
    <row r="29" spans="1:86" s="104" customFormat="1" x14ac:dyDescent="0.2">
      <c r="A29" s="104" t="s">
        <v>141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</row>
    <row r="30" spans="1:86" s="100" customFormat="1" x14ac:dyDescent="0.2">
      <c r="A30" s="100" t="s">
        <v>64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4">SUM(CF24:CF29)</f>
        <v>2405</v>
      </c>
      <c r="CG30" s="206">
        <f t="shared" si="4"/>
        <v>0</v>
      </c>
      <c r="CH30" s="207">
        <f t="shared" si="4"/>
        <v>0</v>
      </c>
    </row>
    <row r="31" spans="1:8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</row>
    <row r="32" spans="1:8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</row>
    <row r="33" spans="1:86 16384:16384" s="108" customFormat="1" x14ac:dyDescent="0.2">
      <c r="A33" s="106" t="s">
        <v>65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</row>
    <row r="34" spans="1:8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</row>
    <row r="35" spans="1:86 16384:16384" x14ac:dyDescent="0.2">
      <c r="A35" s="15" t="s">
        <v>44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>
        <f>+CA47</f>
        <v>862.15227516778521</v>
      </c>
      <c r="CC35" s="201">
        <f>+CB47</f>
        <v>853.25227516778511</v>
      </c>
      <c r="CE35" s="227">
        <f>+CC47</f>
        <v>1076.3522751677851</v>
      </c>
      <c r="CF35" s="201">
        <f>+CE47</f>
        <v>1109.1522751677851</v>
      </c>
      <c r="CG35" s="200">
        <f>+CF47</f>
        <v>1161.952275167785</v>
      </c>
      <c r="CH35" s="201">
        <f>+CG47</f>
        <v>1161.952275167785</v>
      </c>
    </row>
    <row r="36" spans="1:86 16384:16384" s="98" customFormat="1" x14ac:dyDescent="0.2">
      <c r="A36" s="98" t="s">
        <v>26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</row>
    <row r="37" spans="1:86 16384:16384" x14ac:dyDescent="0.2">
      <c r="A37" s="15" t="s">
        <v>103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1161.952275167785</v>
      </c>
    </row>
    <row r="38" spans="1:86 16384:16384" x14ac:dyDescent="0.2">
      <c r="A38" s="15" t="s">
        <v>66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v>0</v>
      </c>
      <c r="CH38" s="201">
        <v>0</v>
      </c>
    </row>
    <row r="39" spans="1:86 16384:16384" x14ac:dyDescent="0.2">
      <c r="A39" s="15" t="s">
        <v>81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0</v>
      </c>
    </row>
    <row r="40" spans="1:86 16384:16384" x14ac:dyDescent="0.2">
      <c r="A40" s="15" t="s">
        <v>67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0</v>
      </c>
      <c r="CH40" s="201">
        <v>0</v>
      </c>
    </row>
    <row r="41" spans="1:86 16384:16384" x14ac:dyDescent="0.2">
      <c r="A41" s="15" t="s">
        <v>139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</row>
    <row r="42" spans="1:86 16384:16384" x14ac:dyDescent="0.2">
      <c r="A42" s="15" t="s">
        <v>178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</row>
    <row r="43" spans="1:86 16384:16384" x14ac:dyDescent="0.2">
      <c r="A43" s="15" t="s">
        <v>180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>
        <v>-8.1</v>
      </c>
      <c r="CC43" s="201"/>
      <c r="CE43" s="227"/>
      <c r="CF43" s="201"/>
      <c r="CG43" s="229"/>
      <c r="CH43" s="201"/>
    </row>
    <row r="44" spans="1:86 16384:16384" x14ac:dyDescent="0.2">
      <c r="A44" s="15" t="s">
        <v>142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>
        <v>169.4</v>
      </c>
      <c r="CE44" s="227"/>
      <c r="CF44" s="201"/>
      <c r="CG44" s="229"/>
      <c r="CH44" s="201"/>
    </row>
    <row r="45" spans="1:86 16384:16384" x14ac:dyDescent="0.2">
      <c r="A45" s="15" t="s">
        <v>174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  <c r="CE45" s="227"/>
      <c r="CF45" s="201"/>
      <c r="CG45" s="229"/>
      <c r="CH45" s="201"/>
    </row>
    <row r="46" spans="1:86 16384:16384" s="98" customFormat="1" x14ac:dyDescent="0.2">
      <c r="A46" s="98" t="s">
        <v>80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  <c r="CE46" s="228"/>
      <c r="CF46" s="204"/>
      <c r="CG46" s="230"/>
      <c r="CH46" s="204"/>
    </row>
    <row r="47" spans="1:86 16384:16384" s="182" customFormat="1" x14ac:dyDescent="0.2">
      <c r="A47" s="182" t="s">
        <v>108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>
        <f>SUM(CB37:CB46)</f>
        <v>853.25227516778511</v>
      </c>
      <c r="CC47" s="232">
        <f>SUM(CC37:CC46)</f>
        <v>1076.3522751677851</v>
      </c>
      <c r="CE47" s="234">
        <f>SUM(CE37:CE46)</f>
        <v>1109.1522751677851</v>
      </c>
      <c r="CF47" s="232">
        <f>SUM(CF37:CF46)</f>
        <v>1161.952275167785</v>
      </c>
      <c r="CG47" s="234">
        <f>SUM(CG37:CG46)</f>
        <v>1161.952275167785</v>
      </c>
      <c r="CH47" s="232">
        <f>SUM(CH37:CH46)</f>
        <v>1161.952275167785</v>
      </c>
      <c r="XFD47" s="189"/>
    </row>
    <row r="48" spans="1:86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30">
    <mergeCell ref="CE2:CH2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21"/>
  <sheetViews>
    <sheetView showGridLines="0" zoomScale="90" zoomScaleNormal="90" zoomScaleSheetLayoutView="75" workbookViewId="0">
      <pane xSplit="1" ySplit="4" topLeftCell="CI5" activePane="bottomRight" state="frozen"/>
      <selection activeCell="O4" sqref="O4"/>
      <selection pane="topRight" activeCell="O4" sqref="O4"/>
      <selection pane="bottomLeft" activeCell="O4" sqref="O4"/>
      <selection pane="bottomRight" activeCell="CU3" sqref="CU3:CY3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6384" width="9.140625" style="15"/>
  </cols>
  <sheetData>
    <row r="1" spans="1:103" x14ac:dyDescent="0.2">
      <c r="C1" s="286"/>
      <c r="D1" s="286"/>
      <c r="E1" s="286"/>
      <c r="F1" s="286"/>
      <c r="G1" s="286"/>
      <c r="I1" s="286"/>
      <c r="J1" s="286"/>
      <c r="K1" s="286"/>
      <c r="L1" s="286"/>
      <c r="M1" s="286"/>
      <c r="O1" s="286"/>
      <c r="P1" s="286"/>
      <c r="Q1" s="286"/>
      <c r="R1" s="286"/>
      <c r="S1" s="286"/>
      <c r="U1" s="286"/>
      <c r="V1" s="286"/>
      <c r="W1" s="286"/>
      <c r="X1" s="286"/>
      <c r="Y1" s="286"/>
      <c r="AA1" s="286"/>
      <c r="AB1" s="286"/>
      <c r="AC1" s="286"/>
      <c r="AD1" s="286"/>
      <c r="AE1" s="286"/>
      <c r="AG1" s="286"/>
      <c r="AH1" s="286"/>
      <c r="AI1" s="286"/>
      <c r="AJ1" s="286"/>
      <c r="AK1" s="286"/>
      <c r="AM1" s="286"/>
      <c r="AN1" s="286"/>
      <c r="AO1" s="286"/>
      <c r="AP1" s="286"/>
      <c r="AQ1" s="286"/>
      <c r="AS1" s="286"/>
      <c r="AT1" s="286"/>
      <c r="AU1" s="286"/>
      <c r="AV1" s="286"/>
      <c r="AW1" s="286"/>
      <c r="AY1" s="286"/>
      <c r="AZ1" s="286"/>
      <c r="BA1" s="286"/>
      <c r="BB1" s="286"/>
      <c r="BC1" s="286"/>
      <c r="BE1" s="286"/>
      <c r="BF1" s="286"/>
      <c r="BG1" s="286"/>
      <c r="BH1" s="286"/>
      <c r="BI1" s="286"/>
      <c r="BK1" s="286"/>
      <c r="BL1" s="286"/>
      <c r="BM1" s="286"/>
      <c r="BN1" s="286"/>
      <c r="BO1" s="286"/>
      <c r="BQ1" s="286"/>
      <c r="BR1" s="286"/>
      <c r="BS1" s="286"/>
      <c r="BT1" s="286"/>
      <c r="BU1" s="286"/>
      <c r="BW1" s="286"/>
      <c r="BX1" s="286"/>
      <c r="BY1" s="286"/>
      <c r="BZ1" s="286"/>
      <c r="CA1" s="286"/>
      <c r="CC1" s="286"/>
      <c r="CD1" s="286"/>
      <c r="CE1" s="286"/>
      <c r="CF1" s="286"/>
      <c r="CG1" s="286"/>
      <c r="CI1" s="286"/>
      <c r="CJ1" s="286"/>
      <c r="CK1" s="286"/>
      <c r="CL1" s="286"/>
      <c r="CM1" s="286"/>
    </row>
    <row r="2" spans="1:103" x14ac:dyDescent="0.2">
      <c r="AQ2" s="96"/>
      <c r="AW2" s="96"/>
      <c r="BC2" s="96"/>
      <c r="BI2" s="96"/>
      <c r="BO2" s="96"/>
      <c r="BU2" s="96"/>
      <c r="BW2" s="284"/>
      <c r="BX2" s="284"/>
      <c r="BY2" s="284"/>
      <c r="BZ2" s="284"/>
      <c r="CA2" s="284"/>
      <c r="CC2" s="284"/>
      <c r="CD2" s="284"/>
      <c r="CE2" s="284"/>
      <c r="CF2" s="284"/>
      <c r="CG2" s="284"/>
      <c r="CI2" s="284"/>
      <c r="CJ2" s="284"/>
      <c r="CK2" s="284"/>
      <c r="CL2" s="284"/>
      <c r="CM2" s="284"/>
    </row>
    <row r="3" spans="1:103" s="104" customFormat="1" x14ac:dyDescent="0.2">
      <c r="A3" s="110" t="s">
        <v>154</v>
      </c>
      <c r="C3" s="289" t="s">
        <v>112</v>
      </c>
      <c r="D3" s="290"/>
      <c r="E3" s="290"/>
      <c r="F3" s="290"/>
      <c r="G3" s="290"/>
      <c r="I3" s="289" t="s">
        <v>113</v>
      </c>
      <c r="J3" s="290"/>
      <c r="K3" s="290"/>
      <c r="L3" s="290"/>
      <c r="M3" s="290"/>
      <c r="O3" s="289" t="s">
        <v>114</v>
      </c>
      <c r="P3" s="290"/>
      <c r="Q3" s="290"/>
      <c r="R3" s="290"/>
      <c r="S3" s="290"/>
      <c r="U3" s="289" t="s">
        <v>115</v>
      </c>
      <c r="V3" s="290"/>
      <c r="W3" s="290"/>
      <c r="X3" s="290"/>
      <c r="Y3" s="290"/>
      <c r="AA3" s="289" t="s">
        <v>116</v>
      </c>
      <c r="AB3" s="290"/>
      <c r="AC3" s="290"/>
      <c r="AD3" s="290"/>
      <c r="AE3" s="290"/>
      <c r="AG3" s="289" t="s">
        <v>117</v>
      </c>
      <c r="AH3" s="290"/>
      <c r="AI3" s="290"/>
      <c r="AJ3" s="290"/>
      <c r="AK3" s="290"/>
      <c r="AM3" s="289" t="s">
        <v>122</v>
      </c>
      <c r="AN3" s="290"/>
      <c r="AO3" s="290"/>
      <c r="AP3" s="290"/>
      <c r="AQ3" s="290"/>
      <c r="AS3" s="289" t="s">
        <v>121</v>
      </c>
      <c r="AT3" s="290"/>
      <c r="AU3" s="290"/>
      <c r="AV3" s="290"/>
      <c r="AW3" s="290"/>
      <c r="AY3" s="289" t="s">
        <v>120</v>
      </c>
      <c r="AZ3" s="290"/>
      <c r="BA3" s="290"/>
      <c r="BB3" s="290"/>
      <c r="BC3" s="290"/>
      <c r="BE3" s="289" t="s">
        <v>119</v>
      </c>
      <c r="BF3" s="290"/>
      <c r="BG3" s="290"/>
      <c r="BH3" s="290"/>
      <c r="BI3" s="290"/>
      <c r="BK3" s="289" t="s">
        <v>118</v>
      </c>
      <c r="BL3" s="290"/>
      <c r="BM3" s="290"/>
      <c r="BN3" s="290"/>
      <c r="BO3" s="290"/>
      <c r="BQ3" s="289" t="s">
        <v>133</v>
      </c>
      <c r="BR3" s="290"/>
      <c r="BS3" s="290"/>
      <c r="BT3" s="290"/>
      <c r="BU3" s="290"/>
      <c r="BW3" s="289" t="s">
        <v>161</v>
      </c>
      <c r="BX3" s="290"/>
      <c r="BY3" s="290"/>
      <c r="BZ3" s="290"/>
      <c r="CA3" s="290"/>
      <c r="CC3" s="289" t="s">
        <v>175</v>
      </c>
      <c r="CD3" s="290"/>
      <c r="CE3" s="290"/>
      <c r="CF3" s="290"/>
      <c r="CG3" s="290"/>
      <c r="CI3" s="289" t="s">
        <v>179</v>
      </c>
      <c r="CJ3" s="290"/>
      <c r="CK3" s="290"/>
      <c r="CL3" s="290"/>
      <c r="CM3" s="290"/>
      <c r="CO3" s="289" t="s">
        <v>181</v>
      </c>
      <c r="CP3" s="290"/>
      <c r="CQ3" s="290"/>
      <c r="CR3" s="290"/>
      <c r="CS3" s="290"/>
      <c r="CU3" s="289" t="s">
        <v>202</v>
      </c>
      <c r="CV3" s="290"/>
      <c r="CW3" s="290"/>
      <c r="CX3" s="290"/>
      <c r="CY3" s="290"/>
    </row>
    <row r="4" spans="1:103" s="184" customFormat="1" x14ac:dyDescent="0.2">
      <c r="A4" s="183" t="s">
        <v>172</v>
      </c>
      <c r="C4" s="185" t="s">
        <v>10</v>
      </c>
      <c r="D4" s="185" t="s">
        <v>11</v>
      </c>
      <c r="E4" s="185" t="s">
        <v>12</v>
      </c>
      <c r="F4" s="185" t="s">
        <v>13</v>
      </c>
      <c r="G4" s="185" t="s">
        <v>14</v>
      </c>
      <c r="I4" s="185" t="s">
        <v>10</v>
      </c>
      <c r="J4" s="185" t="s">
        <v>11</v>
      </c>
      <c r="K4" s="185" t="s">
        <v>12</v>
      </c>
      <c r="L4" s="185" t="s">
        <v>13</v>
      </c>
      <c r="M4" s="185" t="s">
        <v>14</v>
      </c>
      <c r="O4" s="185" t="s">
        <v>10</v>
      </c>
      <c r="P4" s="185" t="s">
        <v>11</v>
      </c>
      <c r="Q4" s="185" t="s">
        <v>12</v>
      </c>
      <c r="R4" s="185" t="s">
        <v>13</v>
      </c>
      <c r="S4" s="185" t="s">
        <v>14</v>
      </c>
      <c r="U4" s="185" t="s">
        <v>10</v>
      </c>
      <c r="V4" s="185" t="s">
        <v>11</v>
      </c>
      <c r="W4" s="185" t="s">
        <v>12</v>
      </c>
      <c r="X4" s="185" t="s">
        <v>13</v>
      </c>
      <c r="Y4" s="185" t="s">
        <v>14</v>
      </c>
      <c r="AA4" s="185" t="s">
        <v>10</v>
      </c>
      <c r="AB4" s="185" t="s">
        <v>11</v>
      </c>
      <c r="AC4" s="185" t="s">
        <v>12</v>
      </c>
      <c r="AD4" s="185" t="s">
        <v>13</v>
      </c>
      <c r="AE4" s="185" t="s">
        <v>14</v>
      </c>
      <c r="AG4" s="185" t="s">
        <v>10</v>
      </c>
      <c r="AH4" s="185" t="s">
        <v>11</v>
      </c>
      <c r="AI4" s="185" t="s">
        <v>12</v>
      </c>
      <c r="AJ4" s="185" t="s">
        <v>13</v>
      </c>
      <c r="AK4" s="185" t="s">
        <v>14</v>
      </c>
      <c r="AM4" s="185" t="s">
        <v>10</v>
      </c>
      <c r="AN4" s="185" t="s">
        <v>11</v>
      </c>
      <c r="AO4" s="185" t="s">
        <v>12</v>
      </c>
      <c r="AP4" s="185" t="s">
        <v>13</v>
      </c>
      <c r="AQ4" s="185" t="s">
        <v>14</v>
      </c>
      <c r="AS4" s="185" t="s">
        <v>10</v>
      </c>
      <c r="AT4" s="185" t="s">
        <v>11</v>
      </c>
      <c r="AU4" s="185" t="s">
        <v>12</v>
      </c>
      <c r="AV4" s="185" t="s">
        <v>13</v>
      </c>
      <c r="AW4" s="185" t="s">
        <v>14</v>
      </c>
      <c r="AY4" s="185" t="s">
        <v>10</v>
      </c>
      <c r="AZ4" s="185" t="s">
        <v>11</v>
      </c>
      <c r="BA4" s="185" t="s">
        <v>12</v>
      </c>
      <c r="BB4" s="185" t="s">
        <v>13</v>
      </c>
      <c r="BC4" s="185" t="s">
        <v>14</v>
      </c>
      <c r="BE4" s="185" t="s">
        <v>10</v>
      </c>
      <c r="BF4" s="185" t="s">
        <v>11</v>
      </c>
      <c r="BG4" s="185" t="s">
        <v>12</v>
      </c>
      <c r="BH4" s="185" t="s">
        <v>13</v>
      </c>
      <c r="BI4" s="185" t="s">
        <v>14</v>
      </c>
      <c r="BK4" s="186" t="s">
        <v>10</v>
      </c>
      <c r="BL4" s="186" t="s">
        <v>11</v>
      </c>
      <c r="BM4" s="186" t="s">
        <v>12</v>
      </c>
      <c r="BN4" s="186" t="s">
        <v>13</v>
      </c>
      <c r="BO4" s="186" t="s">
        <v>14</v>
      </c>
      <c r="BP4" s="183"/>
      <c r="BQ4" s="186" t="s">
        <v>10</v>
      </c>
      <c r="BR4" s="186" t="s">
        <v>11</v>
      </c>
      <c r="BS4" s="186" t="s">
        <v>12</v>
      </c>
      <c r="BT4" s="186" t="s">
        <v>13</v>
      </c>
      <c r="BU4" s="186" t="s">
        <v>14</v>
      </c>
      <c r="BV4" s="183"/>
      <c r="BW4" s="186" t="s">
        <v>10</v>
      </c>
      <c r="BX4" s="186" t="s">
        <v>11</v>
      </c>
      <c r="BY4" s="186" t="s">
        <v>12</v>
      </c>
      <c r="BZ4" s="186" t="s">
        <v>13</v>
      </c>
      <c r="CA4" s="186" t="s">
        <v>14</v>
      </c>
      <c r="CC4" s="186" t="s">
        <v>10</v>
      </c>
      <c r="CD4" s="186" t="s">
        <v>11</v>
      </c>
      <c r="CE4" s="186" t="s">
        <v>12</v>
      </c>
      <c r="CF4" s="186" t="s">
        <v>13</v>
      </c>
      <c r="CG4" s="186" t="s">
        <v>14</v>
      </c>
      <c r="CI4" s="186" t="s">
        <v>10</v>
      </c>
      <c r="CJ4" s="186" t="s">
        <v>11</v>
      </c>
      <c r="CK4" s="186" t="s">
        <v>12</v>
      </c>
      <c r="CL4" s="186" t="s">
        <v>13</v>
      </c>
      <c r="CM4" s="186" t="s">
        <v>14</v>
      </c>
      <c r="CO4" s="186" t="s">
        <v>10</v>
      </c>
      <c r="CP4" s="186" t="s">
        <v>11</v>
      </c>
      <c r="CQ4" s="186" t="s">
        <v>12</v>
      </c>
      <c r="CR4" s="186" t="s">
        <v>13</v>
      </c>
      <c r="CS4" s="186" t="s">
        <v>14</v>
      </c>
      <c r="CU4" s="186" t="s">
        <v>10</v>
      </c>
      <c r="CV4" s="186" t="s">
        <v>11</v>
      </c>
      <c r="CW4" s="186" t="s">
        <v>12</v>
      </c>
      <c r="CX4" s="186" t="s">
        <v>13</v>
      </c>
      <c r="CY4" s="186" t="s">
        <v>14</v>
      </c>
    </row>
    <row r="5" spans="1:103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</row>
    <row r="6" spans="1:103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0</v>
      </c>
      <c r="CX6" s="15">
        <v>0</v>
      </c>
      <c r="CY6" s="39">
        <f>SUM(CU6:CX6)</f>
        <v>73.2</v>
      </c>
    </row>
    <row r="7" spans="1:103" x14ac:dyDescent="0.2">
      <c r="A7" s="15" t="s">
        <v>68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0</v>
      </c>
      <c r="CX7" s="15">
        <v>0</v>
      </c>
      <c r="CY7" s="39">
        <f>SUM(CU7:CX7)</f>
        <v>-7</v>
      </c>
    </row>
    <row r="8" spans="1:103" x14ac:dyDescent="0.2">
      <c r="A8" s="15" t="s">
        <v>69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</row>
    <row r="9" spans="1:103" ht="12.75" customHeight="1" x14ac:dyDescent="0.2">
      <c r="A9" s="15" t="s">
        <v>70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</row>
    <row r="10" spans="1:103" s="96" customFormat="1" ht="12.75" customHeight="1" x14ac:dyDescent="0.2">
      <c r="A10" s="15" t="s">
        <v>124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v>0</v>
      </c>
      <c r="CX10" s="111">
        <v>0</v>
      </c>
      <c r="CY10" s="39">
        <f>SUM(CU10:CX10)</f>
        <v>-188.1</v>
      </c>
    </row>
    <row r="11" spans="1:103" s="115" customFormat="1" ht="15.75" customHeight="1" x14ac:dyDescent="0.2">
      <c r="A11" s="112" t="s">
        <v>56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0</v>
      </c>
      <c r="CX11" s="112">
        <f t="shared" si="0"/>
        <v>0</v>
      </c>
      <c r="CY11" s="113">
        <f>SUM(CY6:CY10)</f>
        <v>-121.89999999999999</v>
      </c>
    </row>
    <row r="12" spans="1:103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</row>
    <row r="13" spans="1:103" x14ac:dyDescent="0.2">
      <c r="A13" s="15" t="s">
        <v>97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1">SUM(BW13:BZ13)</f>
        <v>-767.7</v>
      </c>
      <c r="CD13" s="16"/>
      <c r="CE13" s="16"/>
      <c r="CF13" s="17"/>
      <c r="CG13" s="39">
        <f t="shared" ref="CG13:CG18" si="2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3">SUM(CI13:CL13)</f>
        <v>2.2000000000000002</v>
      </c>
      <c r="CP13" s="16"/>
      <c r="CQ13" s="16"/>
      <c r="CR13" s="17"/>
      <c r="CS13" s="39">
        <f t="shared" ref="CS13:CS18" si="4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5">SUM(CU13:CX13)</f>
        <v>2.1</v>
      </c>
    </row>
    <row r="14" spans="1:103" x14ac:dyDescent="0.2">
      <c r="A14" s="15" t="s">
        <v>173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1"/>
        <v>379.8</v>
      </c>
      <c r="CD14" s="16"/>
      <c r="CE14" s="16"/>
      <c r="CF14" s="17"/>
      <c r="CG14" s="39">
        <f t="shared" si="2"/>
        <v>0</v>
      </c>
      <c r="CJ14" s="16"/>
      <c r="CK14" s="16"/>
      <c r="CL14" s="17"/>
      <c r="CM14" s="39">
        <f t="shared" si="3"/>
        <v>0</v>
      </c>
      <c r="CP14" s="16"/>
      <c r="CQ14" s="16"/>
      <c r="CR14" s="17"/>
      <c r="CS14" s="39">
        <f t="shared" si="4"/>
        <v>0</v>
      </c>
      <c r="CY14" s="39">
        <f t="shared" si="5"/>
        <v>0</v>
      </c>
    </row>
    <row r="15" spans="1:103" x14ac:dyDescent="0.2">
      <c r="A15" s="15" t="s">
        <v>71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49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49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49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1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2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3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4"/>
        <v>-65.099999999999994</v>
      </c>
      <c r="CU15" s="15">
        <v>-22.9</v>
      </c>
      <c r="CV15" s="15">
        <v>-47.7</v>
      </c>
      <c r="CW15" s="15">
        <v>0</v>
      </c>
      <c r="CX15" s="15">
        <v>0</v>
      </c>
      <c r="CY15" s="39">
        <f t="shared" si="5"/>
        <v>-70.599999999999994</v>
      </c>
    </row>
    <row r="16" spans="1:103" ht="15" customHeight="1" x14ac:dyDescent="0.2">
      <c r="A16" s="15" t="s">
        <v>96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1"/>
        <v>0</v>
      </c>
      <c r="CD16" s="16"/>
      <c r="CE16" s="16"/>
      <c r="CF16" s="17"/>
      <c r="CG16" s="39">
        <f t="shared" si="2"/>
        <v>0</v>
      </c>
      <c r="CJ16" s="16"/>
      <c r="CK16" s="16"/>
      <c r="CL16" s="17"/>
      <c r="CM16" s="39">
        <f t="shared" si="3"/>
        <v>0</v>
      </c>
      <c r="CP16" s="16"/>
      <c r="CQ16" s="16"/>
      <c r="CR16" s="17"/>
      <c r="CS16" s="39">
        <f t="shared" si="4"/>
        <v>0</v>
      </c>
      <c r="CY16" s="39">
        <f t="shared" si="5"/>
        <v>0</v>
      </c>
    </row>
    <row r="17" spans="1:103" x14ac:dyDescent="0.2">
      <c r="A17" s="15" t="s">
        <v>50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1"/>
        <v>0</v>
      </c>
      <c r="CD17" s="16"/>
      <c r="CE17" s="16"/>
      <c r="CF17" s="17"/>
      <c r="CG17" s="39">
        <f t="shared" si="2"/>
        <v>0</v>
      </c>
      <c r="CJ17" s="16"/>
      <c r="CK17" s="16"/>
      <c r="CL17" s="17"/>
      <c r="CM17" s="39">
        <f t="shared" si="3"/>
        <v>0</v>
      </c>
      <c r="CP17" s="16"/>
      <c r="CQ17" s="16"/>
      <c r="CR17" s="17"/>
      <c r="CS17" s="39">
        <f t="shared" si="4"/>
        <v>0</v>
      </c>
      <c r="CY17" s="39">
        <f t="shared" si="5"/>
        <v>0</v>
      </c>
    </row>
    <row r="18" spans="1:103" s="96" customFormat="1" ht="12.75" customHeight="1" x14ac:dyDescent="0.2">
      <c r="A18" s="15" t="s">
        <v>89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1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2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3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4"/>
        <v>-42.3</v>
      </c>
      <c r="CU18" s="104">
        <v>-8.8000000000000007</v>
      </c>
      <c r="CV18" s="104">
        <v>-8</v>
      </c>
      <c r="CW18" s="104">
        <v>0</v>
      </c>
      <c r="CX18" s="104">
        <v>0</v>
      </c>
      <c r="CY18" s="39">
        <f t="shared" si="5"/>
        <v>-16.8</v>
      </c>
    </row>
    <row r="19" spans="1:103" s="115" customFormat="1" x14ac:dyDescent="0.2">
      <c r="A19" s="112" t="s">
        <v>125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6">SUM(CV13:CV18)</f>
        <v>-55.7</v>
      </c>
      <c r="CW19" s="112">
        <f t="shared" si="6"/>
        <v>0</v>
      </c>
      <c r="CX19" s="112">
        <f t="shared" si="6"/>
        <v>0</v>
      </c>
      <c r="CY19" s="113">
        <f>SUM(CY13:CY18)</f>
        <v>-85.3</v>
      </c>
    </row>
    <row r="20" spans="1:103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</row>
    <row r="21" spans="1:103" x14ac:dyDescent="0.2">
      <c r="A21" s="96" t="s">
        <v>182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7">CV11+CV19</f>
        <v>-155.30000000000001</v>
      </c>
      <c r="CW21" s="96">
        <f t="shared" si="7"/>
        <v>0</v>
      </c>
      <c r="CX21" s="96">
        <f t="shared" si="7"/>
        <v>0</v>
      </c>
      <c r="CY21" s="39">
        <f>CY11+CY19</f>
        <v>-207.2</v>
      </c>
    </row>
  </sheetData>
  <mergeCells count="35">
    <mergeCell ref="I1:M1"/>
    <mergeCell ref="O1:S1"/>
    <mergeCell ref="O3:S3"/>
    <mergeCell ref="U1:Y1"/>
    <mergeCell ref="U3:Y3"/>
    <mergeCell ref="AS1:AW1"/>
    <mergeCell ref="AS3:AW3"/>
    <mergeCell ref="AY1:BC1"/>
    <mergeCell ref="CU3:CY3"/>
    <mergeCell ref="BQ1:BU1"/>
    <mergeCell ref="BQ3:BU3"/>
    <mergeCell ref="AY3:BC3"/>
    <mergeCell ref="BE3:BI3"/>
    <mergeCell ref="CO3:CS3"/>
    <mergeCell ref="CI1:CM1"/>
    <mergeCell ref="CI2:CM2"/>
    <mergeCell ref="CI3:CM3"/>
    <mergeCell ref="BW3:CA3"/>
    <mergeCell ref="BW1:CA1"/>
    <mergeCell ref="CC1:CG1"/>
    <mergeCell ref="CC2:CG2"/>
    <mergeCell ref="CC3:CG3"/>
    <mergeCell ref="BW2:CA2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S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A2" sqref="AA2:AE2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16384" width="9.140625" style="2"/>
  </cols>
  <sheetData>
    <row r="1" spans="1:31" x14ac:dyDescent="0.2">
      <c r="C1" s="284"/>
      <c r="D1" s="284"/>
      <c r="E1" s="284"/>
      <c r="F1" s="284"/>
      <c r="G1" s="284"/>
      <c r="I1" s="284"/>
      <c r="J1" s="284"/>
      <c r="K1" s="284"/>
      <c r="L1" s="284"/>
      <c r="M1" s="284"/>
      <c r="O1" s="284"/>
      <c r="P1" s="284"/>
      <c r="Q1" s="284"/>
      <c r="R1" s="284"/>
      <c r="S1" s="284"/>
    </row>
    <row r="2" spans="1:31" x14ac:dyDescent="0.2">
      <c r="A2" s="1" t="s">
        <v>154</v>
      </c>
      <c r="C2" s="283">
        <v>2017</v>
      </c>
      <c r="D2" s="283"/>
      <c r="E2" s="283"/>
      <c r="F2" s="283"/>
      <c r="G2" s="283"/>
      <c r="I2" s="283">
        <v>2018</v>
      </c>
      <c r="J2" s="283"/>
      <c r="K2" s="283"/>
      <c r="L2" s="283"/>
      <c r="M2" s="283"/>
      <c r="O2" s="283">
        <v>2019</v>
      </c>
      <c r="P2" s="283"/>
      <c r="Q2" s="283"/>
      <c r="R2" s="283"/>
      <c r="S2" s="283"/>
      <c r="U2" s="283">
        <v>2020</v>
      </c>
      <c r="V2" s="283"/>
      <c r="W2" s="283"/>
      <c r="X2" s="283"/>
      <c r="Y2" s="283"/>
      <c r="AA2" s="283">
        <v>2021</v>
      </c>
      <c r="AB2" s="283"/>
      <c r="AC2" s="283"/>
      <c r="AD2" s="283"/>
      <c r="AE2" s="283"/>
    </row>
    <row r="3" spans="1:31" s="170" customFormat="1" x14ac:dyDescent="0.2">
      <c r="A3" s="169" t="s">
        <v>109</v>
      </c>
      <c r="B3" s="171"/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</row>
    <row r="4" spans="1:31" s="162" customFormat="1" x14ac:dyDescent="0.2">
      <c r="G4" s="174"/>
      <c r="M4" s="174"/>
      <c r="S4" s="174"/>
      <c r="Y4" s="174"/>
      <c r="AE4" s="174"/>
    </row>
    <row r="5" spans="1:31" x14ac:dyDescent="0.2">
      <c r="A5" s="5" t="s">
        <v>183</v>
      </c>
      <c r="G5" s="36"/>
      <c r="M5" s="36"/>
      <c r="S5" s="36"/>
      <c r="Y5" s="36"/>
      <c r="AE5" s="36"/>
    </row>
    <row r="6" spans="1:31" ht="12.75" customHeight="1" x14ac:dyDescent="0.2">
      <c r="A6" s="2" t="s">
        <v>184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0</v>
      </c>
      <c r="AD6" s="122">
        <v>0</v>
      </c>
      <c r="AE6" s="75">
        <f>SUM(AA6:AD6)</f>
        <v>381.4</v>
      </c>
    </row>
    <row r="7" spans="1:31" ht="12.75" customHeight="1" x14ac:dyDescent="0.2">
      <c r="A7" s="2" t="s">
        <v>185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0</v>
      </c>
      <c r="AD7" s="122">
        <v>0</v>
      </c>
      <c r="AE7" s="75">
        <f>SUM(AA7:AD7)</f>
        <v>433.4</v>
      </c>
    </row>
    <row r="8" spans="1:31" ht="12.75" customHeight="1" x14ac:dyDescent="0.2">
      <c r="A8" s="2" t="s">
        <v>186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0</v>
      </c>
      <c r="AD8" s="122">
        <v>0</v>
      </c>
      <c r="AE8" s="75">
        <f>SUM(AA8:AD8)</f>
        <v>111.4</v>
      </c>
    </row>
    <row r="9" spans="1:31" ht="12.75" customHeight="1" x14ac:dyDescent="0.2">
      <c r="A9" s="162" t="s">
        <v>187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0</v>
      </c>
      <c r="AD9" s="130">
        <v>0</v>
      </c>
      <c r="AE9" s="88">
        <f>SUM(AA9:AD9)</f>
        <v>-14.2</v>
      </c>
    </row>
    <row r="10" spans="1:31" s="53" customFormat="1" ht="12.75" customHeight="1" x14ac:dyDescent="0.2">
      <c r="A10" s="48" t="s">
        <v>145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0</v>
      </c>
      <c r="AD10" s="79">
        <f t="shared" si="10"/>
        <v>0</v>
      </c>
      <c r="AE10" s="80">
        <f>+SUM(AE6:AE9)</f>
        <v>911.99999999999989</v>
      </c>
    </row>
    <row r="11" spans="1:31" ht="12.75" customHeight="1" x14ac:dyDescent="0.2">
      <c r="A11" s="2" t="s">
        <v>144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1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2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3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4">SUM(U11:X11)</f>
        <v>69.900000000000006</v>
      </c>
      <c r="AA11" s="31">
        <v>15.7</v>
      </c>
      <c r="AB11" s="31">
        <v>18.3</v>
      </c>
      <c r="AC11" s="31">
        <v>0</v>
      </c>
      <c r="AD11" s="122">
        <v>0</v>
      </c>
      <c r="AE11" s="75">
        <f t="shared" ref="AE11:AE12" si="15">SUM(AA11:AD11)</f>
        <v>34</v>
      </c>
    </row>
    <row r="12" spans="1:31" ht="12.75" customHeight="1" x14ac:dyDescent="0.2">
      <c r="A12" s="2" t="s">
        <v>187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1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2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3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4"/>
        <v>-2.1999999999999997</v>
      </c>
      <c r="AA12" s="31">
        <v>-0.1</v>
      </c>
      <c r="AB12" s="31">
        <v>-0.7</v>
      </c>
      <c r="AC12" s="31">
        <v>0</v>
      </c>
      <c r="AD12" s="122">
        <v>0</v>
      </c>
      <c r="AE12" s="75">
        <f t="shared" si="15"/>
        <v>-0.79999999999999993</v>
      </c>
    </row>
    <row r="13" spans="1:31" s="53" customFormat="1" ht="12.75" customHeight="1" x14ac:dyDescent="0.2">
      <c r="A13" s="48" t="s">
        <v>154</v>
      </c>
      <c r="C13" s="79">
        <f>+SUM(C10:C12)</f>
        <v>281.3</v>
      </c>
      <c r="D13" s="79">
        <f t="shared" ref="D13:G13" si="16">+SUM(D10:D12)</f>
        <v>401.5</v>
      </c>
      <c r="E13" s="79">
        <f t="shared" si="16"/>
        <v>407.8</v>
      </c>
      <c r="F13" s="132">
        <f t="shared" si="16"/>
        <v>388.70000000000005</v>
      </c>
      <c r="G13" s="80">
        <f t="shared" si="16"/>
        <v>1479.3000000000002</v>
      </c>
      <c r="H13" s="82"/>
      <c r="I13" s="79">
        <f t="shared" ref="I13:M13" si="17">+SUM(I10:I12)</f>
        <v>363.5</v>
      </c>
      <c r="J13" s="79">
        <f t="shared" si="17"/>
        <v>424.70000000000005</v>
      </c>
      <c r="K13" s="79">
        <f t="shared" si="17"/>
        <v>381.79999999999995</v>
      </c>
      <c r="L13" s="132">
        <f t="shared" si="17"/>
        <v>331.59999999999991</v>
      </c>
      <c r="M13" s="80">
        <f t="shared" si="17"/>
        <v>1501.6000000000001</v>
      </c>
      <c r="N13" s="82"/>
      <c r="O13" s="79">
        <f t="shared" ref="O13:R13" si="18">+SUM(O10:O12)</f>
        <v>294.29999999999995</v>
      </c>
      <c r="P13" s="79">
        <f t="shared" si="18"/>
        <v>355.40000000000003</v>
      </c>
      <c r="Q13" s="79">
        <f t="shared" si="18"/>
        <v>325.3</v>
      </c>
      <c r="R13" s="132">
        <f t="shared" si="18"/>
        <v>367.39999999999992</v>
      </c>
      <c r="S13" s="80">
        <f>+SUM(S10:S12)</f>
        <v>1342.3999999999996</v>
      </c>
      <c r="U13" s="79">
        <f t="shared" ref="U13:Y13" si="19">+SUM(U10:U12)</f>
        <v>331.09999999999997</v>
      </c>
      <c r="V13" s="79">
        <f t="shared" si="19"/>
        <v>372.40000000000003</v>
      </c>
      <c r="W13" s="79">
        <f t="shared" si="19"/>
        <v>393.09999999999997</v>
      </c>
      <c r="X13" s="79">
        <f t="shared" si="19"/>
        <v>373.59999999999997</v>
      </c>
      <c r="Y13" s="80">
        <f t="shared" si="19"/>
        <v>1470.2</v>
      </c>
      <c r="AA13" s="79">
        <f t="shared" ref="AA13:AE13" si="20">+SUM(AA10:AA12)</f>
        <v>429.59999999999997</v>
      </c>
      <c r="AB13" s="79">
        <f t="shared" ref="AB13:AD13" si="21">+SUM(AB10:AB12)</f>
        <v>515.6</v>
      </c>
      <c r="AC13" s="79">
        <f t="shared" si="21"/>
        <v>0</v>
      </c>
      <c r="AD13" s="79">
        <f t="shared" si="21"/>
        <v>0</v>
      </c>
      <c r="AE13" s="80">
        <f t="shared" si="20"/>
        <v>945.19999999999993</v>
      </c>
    </row>
    <row r="14" spans="1:31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</row>
    <row r="15" spans="1:31" ht="12.75" customHeight="1" x14ac:dyDescent="0.2">
      <c r="A15" s="5" t="s">
        <v>197</v>
      </c>
      <c r="G15" s="36"/>
      <c r="H15" s="31"/>
      <c r="M15" s="36"/>
      <c r="N15" s="31"/>
      <c r="S15" s="36"/>
      <c r="Y15" s="36"/>
      <c r="AE15" s="36"/>
    </row>
    <row r="16" spans="1:31" ht="12.75" customHeight="1" x14ac:dyDescent="0.2">
      <c r="A16" s="2" t="s">
        <v>184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0</v>
      </c>
      <c r="AD16" s="122">
        <v>0</v>
      </c>
      <c r="AE16" s="75">
        <f>SUM(AA16:AD16)</f>
        <v>323.2</v>
      </c>
    </row>
    <row r="17" spans="1:31" ht="12.75" customHeight="1" x14ac:dyDescent="0.2">
      <c r="A17" s="2" t="s">
        <v>185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2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3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4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5">SUM(U17:X17)</f>
        <v>393.70000000000005</v>
      </c>
      <c r="AA17" s="31">
        <v>95.8</v>
      </c>
      <c r="AB17" s="31">
        <v>123.6</v>
      </c>
      <c r="AC17" s="31">
        <v>0</v>
      </c>
      <c r="AD17" s="122">
        <v>0</v>
      </c>
      <c r="AE17" s="75">
        <f t="shared" ref="AE17:AE19" si="26">SUM(AA17:AD17)</f>
        <v>219.39999999999998</v>
      </c>
    </row>
    <row r="18" spans="1:31" ht="12.75" customHeight="1" x14ac:dyDescent="0.2">
      <c r="A18" s="2" t="s">
        <v>186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2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3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4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5"/>
        <v>141.30000000000001</v>
      </c>
      <c r="AA18" s="31">
        <v>46.1</v>
      </c>
      <c r="AB18" s="31">
        <v>65.2</v>
      </c>
      <c r="AC18" s="31">
        <v>0</v>
      </c>
      <c r="AD18" s="122">
        <v>0</v>
      </c>
      <c r="AE18" s="75">
        <f t="shared" si="26"/>
        <v>111.30000000000001</v>
      </c>
    </row>
    <row r="19" spans="1:31" ht="12.75" customHeight="1" x14ac:dyDescent="0.2">
      <c r="A19" s="47" t="s">
        <v>187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2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3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4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5"/>
        <v>-26.5</v>
      </c>
      <c r="AA19" s="77">
        <v>-6.4</v>
      </c>
      <c r="AB19" s="77">
        <v>-7.3</v>
      </c>
      <c r="AC19" s="77">
        <v>0</v>
      </c>
      <c r="AD19" s="238">
        <v>0</v>
      </c>
      <c r="AE19" s="78">
        <f t="shared" si="26"/>
        <v>-13.7</v>
      </c>
    </row>
    <row r="20" spans="1:31" s="53" customFormat="1" ht="12.75" customHeight="1" x14ac:dyDescent="0.2">
      <c r="A20" s="48" t="s">
        <v>145</v>
      </c>
      <c r="C20" s="79">
        <f>+SUM(C16:C19)</f>
        <v>185.20000000000002</v>
      </c>
      <c r="D20" s="79">
        <f t="shared" ref="D20" si="27">+SUM(D16:D19)</f>
        <v>288.09999999999997</v>
      </c>
      <c r="E20" s="79">
        <f t="shared" ref="E20" si="28">+SUM(E16:E19)</f>
        <v>303.2</v>
      </c>
      <c r="F20" s="132">
        <f t="shared" ref="F20" si="29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0">+SUM(J16:J19)</f>
        <v>306.40000000000003</v>
      </c>
      <c r="K20" s="79">
        <f t="shared" ref="K20" si="31">+SUM(K16:K19)</f>
        <v>286.90000000000003</v>
      </c>
      <c r="L20" s="132">
        <f t="shared" ref="L20" si="32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3">+SUM(P16:P19)</f>
        <v>245</v>
      </c>
      <c r="Q20" s="79">
        <f t="shared" ref="Q20" si="34">+SUM(Q16:Q19)</f>
        <v>232.39999999999998</v>
      </c>
      <c r="R20" s="132">
        <f t="shared" ref="R20" si="35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36">+SUM(AB16:AB19)</f>
        <v>344.19999999999993</v>
      </c>
      <c r="AC20" s="79">
        <f t="shared" si="36"/>
        <v>0</v>
      </c>
      <c r="AD20" s="79">
        <f t="shared" si="36"/>
        <v>0</v>
      </c>
      <c r="AE20" s="80">
        <f>+SUM(AE16:AE19)</f>
        <v>640.19999999999982</v>
      </c>
    </row>
    <row r="21" spans="1:31" s="239" customFormat="1" ht="12.75" customHeight="1" x14ac:dyDescent="0.2">
      <c r="A21" s="162" t="s">
        <v>144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7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8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9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0">SUM(U21:X21)</f>
        <v>69.900000000000006</v>
      </c>
      <c r="AA21" s="127">
        <v>15.7</v>
      </c>
      <c r="AB21" s="127">
        <v>18.3</v>
      </c>
      <c r="AC21" s="127">
        <v>0</v>
      </c>
      <c r="AD21" s="130">
        <v>0</v>
      </c>
      <c r="AE21" s="88">
        <f t="shared" ref="AE21:AE22" si="41">SUM(AA21:AD21)</f>
        <v>34</v>
      </c>
    </row>
    <row r="22" spans="1:31" s="162" customFormat="1" ht="12.75" customHeight="1" x14ac:dyDescent="0.2">
      <c r="A22" s="2" t="s">
        <v>187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7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8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9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0"/>
        <v>-2.1999999999999997</v>
      </c>
      <c r="AA22" s="31">
        <v>-0.1</v>
      </c>
      <c r="AB22" s="31">
        <v>-0.7</v>
      </c>
      <c r="AC22" s="31">
        <v>0</v>
      </c>
      <c r="AD22" s="122">
        <v>0</v>
      </c>
      <c r="AE22" s="75">
        <f t="shared" si="41"/>
        <v>-0.79999999999999993</v>
      </c>
    </row>
    <row r="23" spans="1:31" s="53" customFormat="1" ht="12.75" customHeight="1" x14ac:dyDescent="0.2">
      <c r="A23" s="48" t="s">
        <v>154</v>
      </c>
      <c r="C23" s="79">
        <f>+SUM(C20:C22)</f>
        <v>192.70000000000002</v>
      </c>
      <c r="D23" s="79">
        <f t="shared" ref="D23" si="42">+SUM(D20:D22)</f>
        <v>299.29999999999995</v>
      </c>
      <c r="E23" s="79">
        <f t="shared" ref="E23" si="43">+SUM(E20:E22)</f>
        <v>314.39999999999998</v>
      </c>
      <c r="F23" s="132">
        <f t="shared" ref="F23" si="44">+SUM(F20:F22)</f>
        <v>302.00000000000006</v>
      </c>
      <c r="G23" s="80">
        <f t="shared" ref="G23" si="45">+SUM(G20:G22)</f>
        <v>1108.4000000000001</v>
      </c>
      <c r="H23" s="82"/>
      <c r="I23" s="79">
        <f t="shared" ref="I23" si="46">+SUM(I20:I22)</f>
        <v>266.89999999999998</v>
      </c>
      <c r="J23" s="79">
        <f t="shared" ref="J23" si="47">+SUM(J20:J22)</f>
        <v>324.00000000000006</v>
      </c>
      <c r="K23" s="79">
        <f t="shared" ref="K23" si="48">+SUM(K20:K22)</f>
        <v>301.60000000000002</v>
      </c>
      <c r="L23" s="132">
        <f t="shared" ref="L23" si="49">+SUM(L20:L22)</f>
        <v>254.60000000000002</v>
      </c>
      <c r="M23" s="80">
        <f t="shared" ref="M23" si="50">+SUM(M20:M22)</f>
        <v>1147.0999999999999</v>
      </c>
      <c r="N23" s="82"/>
      <c r="O23" s="79">
        <f t="shared" ref="O23" si="51">+SUM(O20:O22)</f>
        <v>219.9</v>
      </c>
      <c r="P23" s="79">
        <f t="shared" ref="P23" si="52">+SUM(P20:P22)</f>
        <v>262.59999999999997</v>
      </c>
      <c r="Q23" s="79">
        <f t="shared" ref="Q23" si="53">+SUM(Q20:Q22)</f>
        <v>249.09999999999997</v>
      </c>
      <c r="R23" s="132">
        <f t="shared" ref="R23" si="54">+SUM(R20:R22)</f>
        <v>287.70000000000005</v>
      </c>
      <c r="S23" s="80">
        <f>+SUM(S20:S22)</f>
        <v>1019.3000000000002</v>
      </c>
      <c r="U23" s="79">
        <f t="shared" ref="U23:X23" si="55">+SUM(U20:U22)</f>
        <v>252.99999999999997</v>
      </c>
      <c r="V23" s="79">
        <f t="shared" si="55"/>
        <v>291</v>
      </c>
      <c r="W23" s="79">
        <f t="shared" si="55"/>
        <v>316.7</v>
      </c>
      <c r="X23" s="79">
        <f t="shared" si="55"/>
        <v>293.99999999999989</v>
      </c>
      <c r="Y23" s="80">
        <f t="shared" ref="Y23" si="56">+SUM(Y20:Y22)</f>
        <v>1154.7</v>
      </c>
      <c r="AA23" s="79">
        <f t="shared" ref="AA23:AE23" si="57">+SUM(AA20:AA22)</f>
        <v>311.60000000000002</v>
      </c>
      <c r="AB23" s="79">
        <f t="shared" ref="AB23:AD23" si="58">+SUM(AB20:AB22)</f>
        <v>361.79999999999995</v>
      </c>
      <c r="AC23" s="79">
        <f t="shared" si="58"/>
        <v>0</v>
      </c>
      <c r="AD23" s="79">
        <f t="shared" si="58"/>
        <v>0</v>
      </c>
      <c r="AE23" s="80">
        <f t="shared" si="57"/>
        <v>673.39999999999986</v>
      </c>
    </row>
    <row r="24" spans="1:31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</row>
    <row r="25" spans="1:31" ht="12.75" customHeight="1" x14ac:dyDescent="0.2">
      <c r="A25" s="5" t="s">
        <v>188</v>
      </c>
      <c r="G25" s="36"/>
      <c r="M25" s="36"/>
      <c r="N25"/>
      <c r="S25" s="36"/>
      <c r="Y25" s="36"/>
      <c r="AE25" s="36"/>
    </row>
    <row r="26" spans="1:31" ht="12.75" customHeight="1" x14ac:dyDescent="0.2">
      <c r="A26" s="2" t="s">
        <v>184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0</v>
      </c>
      <c r="AD26" s="122">
        <v>0</v>
      </c>
      <c r="AE26" s="75">
        <f>SUM(AA26:AD26)</f>
        <v>42.5</v>
      </c>
    </row>
    <row r="27" spans="1:31" ht="12.75" customHeight="1" x14ac:dyDescent="0.2">
      <c r="A27" s="2" t="s">
        <v>185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9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0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1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2">SUM(U27:X27)</f>
        <v>14.5</v>
      </c>
      <c r="AA27" s="31">
        <v>5.5</v>
      </c>
      <c r="AB27" s="31">
        <v>7.6</v>
      </c>
      <c r="AC27" s="31">
        <v>0</v>
      </c>
      <c r="AD27" s="122">
        <v>0</v>
      </c>
      <c r="AE27" s="75">
        <f t="shared" ref="AE27:AE29" si="63">SUM(AA27:AD27)</f>
        <v>13.1</v>
      </c>
    </row>
    <row r="28" spans="1:31" ht="12.75" customHeight="1" x14ac:dyDescent="0.2">
      <c r="A28" s="2" t="s">
        <v>186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9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0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1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2"/>
        <v>15.2</v>
      </c>
      <c r="AA28" s="31">
        <v>7.9</v>
      </c>
      <c r="AB28" s="31">
        <v>14.5</v>
      </c>
      <c r="AC28" s="31">
        <v>0</v>
      </c>
      <c r="AD28" s="122">
        <v>0</v>
      </c>
      <c r="AE28" s="75">
        <f t="shared" si="63"/>
        <v>22.4</v>
      </c>
    </row>
    <row r="29" spans="1:31" ht="12.75" customHeight="1" x14ac:dyDescent="0.2">
      <c r="A29" s="47" t="s">
        <v>191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59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0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1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2"/>
        <v>-8.8999999999999986</v>
      </c>
      <c r="AA29" s="77">
        <v>-2.7</v>
      </c>
      <c r="AB29" s="77">
        <v>-2.7</v>
      </c>
      <c r="AC29" s="77">
        <v>0</v>
      </c>
      <c r="AD29" s="238">
        <v>0</v>
      </c>
      <c r="AE29" s="78">
        <f t="shared" si="63"/>
        <v>-5.4</v>
      </c>
    </row>
    <row r="30" spans="1:31" s="53" customFormat="1" ht="12.75" customHeight="1" x14ac:dyDescent="0.2">
      <c r="A30" s="48" t="s">
        <v>145</v>
      </c>
      <c r="C30" s="79">
        <f>+SUM(C26:C29)</f>
        <v>17.799999999999997</v>
      </c>
      <c r="D30" s="79">
        <f t="shared" ref="D30" si="64">+SUM(D26:D29)</f>
        <v>42.9</v>
      </c>
      <c r="E30" s="79">
        <f t="shared" ref="E30" si="65">+SUM(E26:E29)</f>
        <v>43.8</v>
      </c>
      <c r="F30" s="132">
        <f t="shared" ref="F30" si="66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67">+SUM(J26:J29)</f>
        <v>32.1</v>
      </c>
      <c r="K30" s="79">
        <f t="shared" ref="K30" si="68">+SUM(K26:K29)</f>
        <v>26.1</v>
      </c>
      <c r="L30" s="132">
        <f t="shared" ref="L30" si="69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0">+SUM(P26:P29)</f>
        <v>9.3999999999999986</v>
      </c>
      <c r="Q30" s="79">
        <f t="shared" ref="Q30" si="71">+SUM(Q26:Q29)</f>
        <v>6.8999999999999995</v>
      </c>
      <c r="R30" s="132">
        <f t="shared" ref="R30" si="72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73">+SUM(AB26:AB29)</f>
        <v>42.4</v>
      </c>
      <c r="AC30" s="79">
        <f t="shared" si="73"/>
        <v>0</v>
      </c>
      <c r="AD30" s="79">
        <f t="shared" si="73"/>
        <v>0</v>
      </c>
      <c r="AE30" s="80">
        <f>+SUM(AE26:AE29)</f>
        <v>72.599999999999994</v>
      </c>
    </row>
    <row r="31" spans="1:31" ht="12.75" customHeight="1" x14ac:dyDescent="0.2">
      <c r="A31" s="2" t="s">
        <v>144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7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7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76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77">SUM(U31:X31)</f>
        <v>2.6</v>
      </c>
      <c r="AA31" s="31">
        <v>-1.2</v>
      </c>
      <c r="AB31" s="31">
        <v>0</v>
      </c>
      <c r="AC31" s="31">
        <v>0</v>
      </c>
      <c r="AD31" s="122">
        <v>0</v>
      </c>
      <c r="AE31" s="75">
        <f t="shared" ref="AE31:AE32" si="78">SUM(AA31:AD31)</f>
        <v>-1.2</v>
      </c>
    </row>
    <row r="32" spans="1:31" ht="12.75" customHeight="1" x14ac:dyDescent="0.2">
      <c r="A32" s="2" t="s">
        <v>187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7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7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76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77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78"/>
        <v>0</v>
      </c>
    </row>
    <row r="33" spans="1:144" s="53" customFormat="1" ht="12.75" customHeight="1" x14ac:dyDescent="0.2">
      <c r="A33" s="48" t="s">
        <v>154</v>
      </c>
      <c r="C33" s="79">
        <f>+SUM(C30:C32)</f>
        <v>15.699999999999998</v>
      </c>
      <c r="D33" s="79">
        <f t="shared" ref="D33" si="79">+SUM(D30:D32)</f>
        <v>43.6</v>
      </c>
      <c r="E33" s="79">
        <f t="shared" ref="E33" si="80">+SUM(E30:E32)</f>
        <v>43</v>
      </c>
      <c r="F33" s="132">
        <f t="shared" ref="F33" si="81">+SUM(F30:F32)</f>
        <v>39.5</v>
      </c>
      <c r="G33" s="80">
        <f t="shared" ref="G33" si="82">+SUM(G30:G32)</f>
        <v>141.80000000000001</v>
      </c>
      <c r="H33" s="82"/>
      <c r="I33" s="79">
        <f t="shared" ref="I33" si="83">+SUM(I30:I32)</f>
        <v>18.899999999999999</v>
      </c>
      <c r="J33" s="79">
        <f t="shared" ref="J33" si="84">+SUM(J30:J32)</f>
        <v>33.1</v>
      </c>
      <c r="K33" s="79">
        <f t="shared" ref="K33" si="85">+SUM(K30:K32)</f>
        <v>27.6</v>
      </c>
      <c r="L33" s="132">
        <f t="shared" ref="L33" si="86">+SUM(L30:L32)</f>
        <v>-0.30000000000000038</v>
      </c>
      <c r="M33" s="80">
        <f t="shared" ref="M33" si="87">+SUM(M30:M32)</f>
        <v>79.3</v>
      </c>
      <c r="N33" s="82"/>
      <c r="O33" s="79">
        <f t="shared" ref="O33" si="88">+SUM(O30:O32)</f>
        <v>-2.8000000000000003</v>
      </c>
      <c r="P33" s="79">
        <f t="shared" ref="P33" si="89">+SUM(P30:P32)</f>
        <v>13.299999999999999</v>
      </c>
      <c r="Q33" s="79">
        <f t="shared" ref="Q33" si="90">+SUM(Q30:Q32)</f>
        <v>10.799999999999999</v>
      </c>
      <c r="R33" s="132">
        <f t="shared" ref="R33" si="91">+SUM(R30:R32)</f>
        <v>8.3999999999999968</v>
      </c>
      <c r="S33" s="80">
        <f>+SUM(S30:S32)</f>
        <v>29.699999999999996</v>
      </c>
      <c r="U33" s="79">
        <f t="shared" ref="U33:X33" si="92">+SUM(U30:U32)</f>
        <v>8.3999999999999986</v>
      </c>
      <c r="V33" s="79">
        <f t="shared" si="92"/>
        <v>15.2</v>
      </c>
      <c r="W33" s="79">
        <f t="shared" si="92"/>
        <v>22.4</v>
      </c>
      <c r="X33" s="79">
        <f t="shared" si="92"/>
        <v>13.3</v>
      </c>
      <c r="Y33" s="80">
        <f t="shared" ref="Y33" si="93">+SUM(Y30:Y32)</f>
        <v>59.3</v>
      </c>
      <c r="AA33" s="79">
        <f t="shared" ref="AA33:AE33" si="94">+SUM(AA30:AA32)</f>
        <v>29</v>
      </c>
      <c r="AB33" s="79">
        <f t="shared" ref="AB33:AD33" si="95">+SUM(AB30:AB32)</f>
        <v>42.4</v>
      </c>
      <c r="AC33" s="79">
        <f t="shared" si="95"/>
        <v>0</v>
      </c>
      <c r="AD33" s="79">
        <f t="shared" si="95"/>
        <v>0</v>
      </c>
      <c r="AE33" s="80">
        <f t="shared" si="94"/>
        <v>71.399999999999991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</row>
    <row r="35" spans="1:144" s="5" customFormat="1" ht="12.75" customHeight="1" x14ac:dyDescent="0.2">
      <c r="A35" s="2" t="s">
        <v>189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96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0</v>
      </c>
      <c r="AD35" s="246">
        <v>0</v>
      </c>
      <c r="AE35" s="75">
        <f>SUM(AA35:AD35)</f>
        <v>1.8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EN37" s="27"/>
    </row>
    <row r="38" spans="1:144" s="1" customFormat="1" ht="12.75" customHeight="1" x14ac:dyDescent="0.2">
      <c r="A38" s="3" t="s">
        <v>145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97">+AB30+AB35</f>
        <v>42.4</v>
      </c>
      <c r="AC38" s="227">
        <f t="shared" si="97"/>
        <v>0</v>
      </c>
      <c r="AD38" s="227">
        <f t="shared" si="97"/>
        <v>0</v>
      </c>
      <c r="AE38" s="75">
        <f>SUM(AA38:AD38)</f>
        <v>74.400000000000006</v>
      </c>
      <c r="EN38" s="4"/>
    </row>
    <row r="39" spans="1:144" s="162" customFormat="1" ht="12.75" customHeight="1" x14ac:dyDescent="0.2">
      <c r="A39" s="162" t="s">
        <v>144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98">+AB31</f>
        <v>0</v>
      </c>
      <c r="AC39" s="210">
        <f t="shared" si="98"/>
        <v>0</v>
      </c>
      <c r="AD39" s="210">
        <f t="shared" si="98"/>
        <v>0</v>
      </c>
      <c r="AE39" s="88">
        <f>SUM(AA39:AD39)</f>
        <v>-1.2</v>
      </c>
    </row>
    <row r="40" spans="1:144" s="53" customFormat="1" ht="12.75" customHeight="1" x14ac:dyDescent="0.2">
      <c r="A40" s="48" t="s">
        <v>154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99">+SUM(AB38:AB39)</f>
        <v>42.4</v>
      </c>
      <c r="AC40" s="79">
        <f t="shared" si="99"/>
        <v>0</v>
      </c>
      <c r="AD40" s="79">
        <f t="shared" si="99"/>
        <v>0</v>
      </c>
      <c r="AE40" s="80">
        <f>+SUM(AE38:AE39)</f>
        <v>73.2</v>
      </c>
    </row>
    <row r="41" spans="1:144" ht="12.75" customHeight="1" x14ac:dyDescent="0.2">
      <c r="G41" s="54"/>
      <c r="M41" s="54"/>
      <c r="S41" s="54"/>
      <c r="Y41" s="54"/>
      <c r="AE41" s="54"/>
    </row>
    <row r="42" spans="1:144" ht="12.75" customHeight="1" x14ac:dyDescent="0.2">
      <c r="A42" s="5" t="s">
        <v>190</v>
      </c>
      <c r="G42" s="54"/>
      <c r="M42" s="54"/>
      <c r="S42" s="54"/>
      <c r="Y42" s="54"/>
      <c r="AE42" s="54"/>
    </row>
    <row r="43" spans="1:144" ht="12.75" customHeight="1" x14ac:dyDescent="0.2">
      <c r="A43" s="2" t="s">
        <v>184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0</v>
      </c>
      <c r="AD43" s="122">
        <v>0</v>
      </c>
      <c r="AE43" s="75">
        <f>SUM(AA43:AD43)</f>
        <v>12.7</v>
      </c>
    </row>
    <row r="44" spans="1:144" ht="12.75" customHeight="1" x14ac:dyDescent="0.2">
      <c r="A44" s="2" t="s">
        <v>185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00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01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02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03">SUM(U44:X44)</f>
        <v>-0.19999999999999973</v>
      </c>
      <c r="Z44" s="3"/>
      <c r="AA44" s="31">
        <v>1.3</v>
      </c>
      <c r="AB44" s="31">
        <v>3.4</v>
      </c>
      <c r="AC44" s="31">
        <v>0</v>
      </c>
      <c r="AD44" s="122">
        <v>0</v>
      </c>
      <c r="AE44" s="75">
        <f t="shared" ref="AE44:AE46" si="104">SUM(AA44:AD44)</f>
        <v>4.7</v>
      </c>
    </row>
    <row r="45" spans="1:144" ht="12.75" customHeight="1" x14ac:dyDescent="0.2">
      <c r="A45" s="2" t="s">
        <v>186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00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01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02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03"/>
        <v>10.5</v>
      </c>
      <c r="Z45" s="3"/>
      <c r="AA45" s="31">
        <v>6.9</v>
      </c>
      <c r="AB45" s="31">
        <v>13.4</v>
      </c>
      <c r="AC45" s="31">
        <v>0</v>
      </c>
      <c r="AD45" s="122">
        <v>0</v>
      </c>
      <c r="AE45" s="75">
        <f t="shared" si="104"/>
        <v>20.3</v>
      </c>
    </row>
    <row r="46" spans="1:144" ht="12.75" customHeight="1" x14ac:dyDescent="0.2">
      <c r="A46" s="47" t="s">
        <v>191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00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01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02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03"/>
        <v>-10.5</v>
      </c>
      <c r="Z46" s="3"/>
      <c r="AA46" s="77">
        <v>-3.8</v>
      </c>
      <c r="AB46" s="77">
        <v>-3.9</v>
      </c>
      <c r="AC46" s="77">
        <v>0</v>
      </c>
      <c r="AD46" s="238">
        <v>0</v>
      </c>
      <c r="AE46" s="78">
        <f t="shared" si="104"/>
        <v>-7.6999999999999993</v>
      </c>
    </row>
    <row r="47" spans="1:144" s="53" customFormat="1" ht="12.75" customHeight="1" x14ac:dyDescent="0.2">
      <c r="A47" s="48" t="s">
        <v>145</v>
      </c>
      <c r="C47" s="79">
        <f>+SUM(C43:C46)</f>
        <v>7.1000000000000005</v>
      </c>
      <c r="D47" s="79">
        <f t="shared" ref="D47" si="105">+SUM(D43:D46)</f>
        <v>24.600000000000005</v>
      </c>
      <c r="E47" s="79">
        <f t="shared" ref="E47" si="106">+SUM(E43:E46)</f>
        <v>20.8</v>
      </c>
      <c r="F47" s="132">
        <f t="shared" ref="F47" si="107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08">+SUM(J43:J46)</f>
        <v>12.8</v>
      </c>
      <c r="K47" s="79">
        <f t="shared" ref="K47" si="109">+SUM(K43:K46)</f>
        <v>6.799999999999998</v>
      </c>
      <c r="L47" s="132">
        <f t="shared" ref="L47" si="110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11">+SUM(P43:P46)</f>
        <v>-10.899999999999999</v>
      </c>
      <c r="Q47" s="79">
        <f t="shared" ref="Q47" si="112">+SUM(Q43:Q46)</f>
        <v>-13.899999999999999</v>
      </c>
      <c r="R47" s="132">
        <f t="shared" ref="R47" si="113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14">+SUM(AB43:AB46)</f>
        <v>21</v>
      </c>
      <c r="AC47" s="79">
        <f t="shared" si="114"/>
        <v>0</v>
      </c>
      <c r="AD47" s="79">
        <f t="shared" si="114"/>
        <v>0</v>
      </c>
      <c r="AE47" s="80">
        <f>+SUM(AE43:AE46)</f>
        <v>30.000000000000004</v>
      </c>
    </row>
    <row r="48" spans="1:144" s="5" customFormat="1" ht="12.75" customHeight="1" x14ac:dyDescent="0.2">
      <c r="A48" s="2" t="s">
        <v>144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15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16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17">SUM(U48:X48)</f>
        <v>-9.5</v>
      </c>
      <c r="Z48" s="1"/>
      <c r="AA48" s="31">
        <v>-4.7</v>
      </c>
      <c r="AB48" s="31">
        <v>-3.5</v>
      </c>
      <c r="AC48" s="31">
        <v>0</v>
      </c>
      <c r="AD48" s="122">
        <v>0</v>
      </c>
      <c r="AE48" s="75">
        <f t="shared" ref="AE48" si="118">SUM(AA48:AD48)</f>
        <v>-8.1999999999999993</v>
      </c>
      <c r="EN48" s="27"/>
    </row>
    <row r="49" spans="1:144" s="53" customFormat="1" ht="12.75" customHeight="1" x14ac:dyDescent="0.2">
      <c r="A49" s="48" t="s">
        <v>154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19">+SUM(AB47:AB48)</f>
        <v>17.5</v>
      </c>
      <c r="AC49" s="79">
        <f t="shared" si="119"/>
        <v>0</v>
      </c>
      <c r="AD49" s="79">
        <f t="shared" si="119"/>
        <v>0</v>
      </c>
      <c r="AE49" s="80">
        <f>+SUM(AE47:AE48)</f>
        <v>21.800000000000004</v>
      </c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EN51" s="4"/>
    </row>
    <row r="52" spans="1:144" s="1" customFormat="1" ht="12.75" customHeight="1" x14ac:dyDescent="0.2">
      <c r="A52" s="3" t="s">
        <v>145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0</v>
      </c>
      <c r="AD52" s="227">
        <v>0</v>
      </c>
      <c r="AE52" s="75">
        <f>SUM(AA52:AD52)</f>
        <v>31.8</v>
      </c>
      <c r="EN52" s="4"/>
    </row>
    <row r="53" spans="1:144" s="1" customFormat="1" ht="12.75" customHeight="1" x14ac:dyDescent="0.2">
      <c r="A53" s="3" t="s">
        <v>144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0</v>
      </c>
      <c r="AD53" s="203">
        <v>0</v>
      </c>
      <c r="AE53" s="75">
        <f>SUM(AA53:AD53)</f>
        <v>-8.1999999999999993</v>
      </c>
      <c r="EN53" s="4"/>
    </row>
    <row r="54" spans="1:144" s="53" customFormat="1" ht="12.75" customHeight="1" x14ac:dyDescent="0.2">
      <c r="A54" s="48" t="s">
        <v>154</v>
      </c>
      <c r="C54" s="79">
        <f t="shared" ref="C54" si="120">+SUM(C52:C53)</f>
        <v>-10.6</v>
      </c>
      <c r="D54" s="79">
        <f t="shared" ref="D54" si="121">+SUM(D52:D53)</f>
        <v>19</v>
      </c>
      <c r="E54" s="79">
        <f t="shared" ref="E54" si="122">+SUM(E52:E53)</f>
        <v>11.5</v>
      </c>
      <c r="F54" s="132">
        <f t="shared" ref="F54" si="123">+SUM(F52:F53)</f>
        <v>-2.6000000000000005</v>
      </c>
      <c r="G54" s="80">
        <f>+SUM(G52:G53)</f>
        <v>17.3</v>
      </c>
      <c r="H54" s="82"/>
      <c r="I54" s="79">
        <f t="shared" ref="I54" si="124">+SUM(I52:I53)</f>
        <v>-5.6</v>
      </c>
      <c r="J54" s="79">
        <f t="shared" ref="J54" si="125">+SUM(J52:J53)</f>
        <v>4.3</v>
      </c>
      <c r="K54" s="79">
        <f t="shared" ref="K54" si="126">+SUM(K52:K53)</f>
        <v>-3</v>
      </c>
      <c r="L54" s="132">
        <f t="shared" ref="L54" si="127">+SUM(L52:L53)</f>
        <v>-33.199999999999996</v>
      </c>
      <c r="M54" s="80">
        <f>+SUM(M52:M53)</f>
        <v>-37.5</v>
      </c>
      <c r="N54" s="82"/>
      <c r="O54" s="79">
        <f t="shared" ref="O54" si="128">+SUM(O52:O53)</f>
        <v>-22.6</v>
      </c>
      <c r="P54" s="79">
        <f t="shared" ref="P54" si="129">+SUM(P52:P53)</f>
        <v>-13.3</v>
      </c>
      <c r="Q54" s="79">
        <f t="shared" ref="Q54" si="130">+SUM(Q52:Q53)</f>
        <v>-17</v>
      </c>
      <c r="R54" s="132">
        <f t="shared" ref="R54" si="131">+SUM(R52:R53)</f>
        <v>-30.100000000000009</v>
      </c>
      <c r="S54" s="80">
        <f>+SUM(S52:S53)</f>
        <v>-83</v>
      </c>
      <c r="U54" s="208">
        <f t="shared" ref="U54:X54" si="132">+SUM(U52:U53)</f>
        <v>-15.2</v>
      </c>
      <c r="V54" s="208">
        <f t="shared" si="132"/>
        <v>-16.100000000000001</v>
      </c>
      <c r="W54" s="208">
        <f t="shared" si="132"/>
        <v>-1.9000000000000001</v>
      </c>
      <c r="X54" s="208">
        <f t="shared" si="132"/>
        <v>-14.7</v>
      </c>
      <c r="Y54" s="80">
        <f>+SUM(Y52:Y53)</f>
        <v>-47.900000000000006</v>
      </c>
      <c r="AA54" s="208">
        <f t="shared" ref="AA54" si="133">+SUM(AA52:AA53)</f>
        <v>6.1000000000000005</v>
      </c>
      <c r="AB54" s="208">
        <f t="shared" ref="AB54:AD54" si="134">+SUM(AB52:AB53)</f>
        <v>17.5</v>
      </c>
      <c r="AC54" s="208">
        <f t="shared" si="134"/>
        <v>0</v>
      </c>
      <c r="AD54" s="208">
        <f t="shared" si="134"/>
        <v>0</v>
      </c>
      <c r="AE54" s="80">
        <f>+SUM(AE52:AE53)</f>
        <v>23.6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</row>
    <row r="56" spans="1:144" s="162" customFormat="1" ht="12.75" customHeight="1" x14ac:dyDescent="0.2">
      <c r="A56" s="1" t="s">
        <v>56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</row>
    <row r="57" spans="1:144" s="162" customFormat="1" ht="12.75" customHeight="1" x14ac:dyDescent="0.2">
      <c r="A57" s="3" t="s">
        <v>145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0</v>
      </c>
      <c r="AD57" s="227">
        <v>0</v>
      </c>
      <c r="AE57" s="75">
        <f>SUM(AA57:AD57)</f>
        <v>-122.4</v>
      </c>
    </row>
    <row r="58" spans="1:144" s="162" customFormat="1" ht="12.75" customHeight="1" x14ac:dyDescent="0.2">
      <c r="A58" s="3" t="s">
        <v>144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0</v>
      </c>
      <c r="AD58" s="210">
        <v>0</v>
      </c>
      <c r="AE58" s="75">
        <f>SUM(AA58:AD58)</f>
        <v>0.5</v>
      </c>
    </row>
    <row r="59" spans="1:144" s="53" customFormat="1" ht="12.75" customHeight="1" x14ac:dyDescent="0.2">
      <c r="A59" s="48" t="s">
        <v>154</v>
      </c>
      <c r="C59" s="79">
        <f t="shared" ref="C59" si="135">+SUM(C57:C58)</f>
        <v>-21.5</v>
      </c>
      <c r="D59" s="79">
        <f t="shared" ref="D59" si="136">+SUM(D57:D58)</f>
        <v>6.1</v>
      </c>
      <c r="E59" s="79">
        <f t="shared" ref="E59" si="137">+SUM(E57:E58)</f>
        <v>30.5</v>
      </c>
      <c r="F59" s="132">
        <f t="shared" ref="F59" si="138">+SUM(F57:F58)</f>
        <v>62.70000000000001</v>
      </c>
      <c r="G59" s="80">
        <f>+SUM(G57:G58)</f>
        <v>77.8</v>
      </c>
      <c r="H59" s="82"/>
      <c r="I59" s="79">
        <f t="shared" ref="I59" si="139">+SUM(I57:I58)</f>
        <v>-131.80000000000001</v>
      </c>
      <c r="J59" s="79">
        <f t="shared" ref="J59" si="140">+SUM(J57:J58)</f>
        <v>36.4</v>
      </c>
      <c r="K59" s="79">
        <f t="shared" ref="K59" si="141">+SUM(K57:K58)</f>
        <v>-34.799999999999997</v>
      </c>
      <c r="L59" s="132">
        <f t="shared" ref="L59" si="142">+SUM(L57:L58)</f>
        <v>88.000000000000014</v>
      </c>
      <c r="M59" s="80">
        <f>+SUM(M57:M58)</f>
        <v>-42.199999999999996</v>
      </c>
      <c r="N59" s="82"/>
      <c r="O59" s="79">
        <f t="shared" ref="O59" si="143">+SUM(O57:O58)</f>
        <v>-54.599999999999994</v>
      </c>
      <c r="P59" s="79">
        <f t="shared" ref="P59" si="144">+SUM(P57:P58)</f>
        <v>23.1</v>
      </c>
      <c r="Q59" s="79">
        <f t="shared" ref="Q59" si="145">+SUM(Q57:Q58)</f>
        <v>11</v>
      </c>
      <c r="R59" s="132">
        <f t="shared" ref="R59" si="146">+SUM(R57:R58)</f>
        <v>145.49999999999997</v>
      </c>
      <c r="S59" s="80">
        <f>+SUM(S57:S58)</f>
        <v>124.99999999999999</v>
      </c>
      <c r="U59" s="79">
        <f t="shared" ref="U59:X59" si="147">+SUM(U57:U58)</f>
        <v>-121.5</v>
      </c>
      <c r="V59" s="79">
        <f t="shared" si="147"/>
        <v>-11.8</v>
      </c>
      <c r="W59" s="79">
        <f t="shared" si="147"/>
        <v>158.70000000000002</v>
      </c>
      <c r="X59" s="79">
        <f t="shared" si="147"/>
        <v>110.89999999999999</v>
      </c>
      <c r="Y59" s="80">
        <f>+SUM(Y57:Y58)</f>
        <v>136.29999999999998</v>
      </c>
      <c r="AA59" s="79">
        <f t="shared" ref="AA59" si="148">+SUM(AA57:AA58)</f>
        <v>-22.3</v>
      </c>
      <c r="AB59" s="79">
        <f t="shared" ref="AB59:AD59" si="149">+SUM(AB57:AB58)</f>
        <v>-99.600000000000009</v>
      </c>
      <c r="AC59" s="79">
        <f t="shared" si="149"/>
        <v>0</v>
      </c>
      <c r="AD59" s="79">
        <f t="shared" si="149"/>
        <v>0</v>
      </c>
      <c r="AE59" s="80">
        <f>+SUM(AE57:AE58)</f>
        <v>-121.9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</row>
    <row r="61" spans="1:144" s="162" customFormat="1" ht="12.75" customHeight="1" x14ac:dyDescent="0.2">
      <c r="A61" s="1" t="s">
        <v>200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</row>
    <row r="62" spans="1:144" s="162" customFormat="1" ht="12.75" customHeight="1" x14ac:dyDescent="0.2">
      <c r="A62" s="3" t="s">
        <v>145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0</v>
      </c>
      <c r="AD62" s="227">
        <v>0</v>
      </c>
      <c r="AE62" s="75">
        <f>SUM(AA62:AD62)</f>
        <v>-80.7</v>
      </c>
    </row>
    <row r="63" spans="1:144" s="162" customFormat="1" ht="12.75" customHeight="1" x14ac:dyDescent="0.2">
      <c r="A63" s="3" t="s">
        <v>144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0</v>
      </c>
      <c r="AD63" s="270">
        <v>0</v>
      </c>
      <c r="AE63" s="75">
        <f>SUM(AA63:AD63)</f>
        <v>-6.6999999999999993</v>
      </c>
    </row>
    <row r="64" spans="1:144" s="53" customFormat="1" ht="12.75" customHeight="1" x14ac:dyDescent="0.2">
      <c r="A64" s="48" t="s">
        <v>154</v>
      </c>
      <c r="C64" s="79">
        <f t="shared" ref="C64" si="150">+SUM(C62:C63)</f>
        <v>-13.5</v>
      </c>
      <c r="D64" s="79">
        <f t="shared" ref="D64" si="151">+SUM(D62:D63)</f>
        <v>-18.7</v>
      </c>
      <c r="E64" s="79">
        <f t="shared" ref="E64" si="152">+SUM(E62:E63)</f>
        <v>-14.4</v>
      </c>
      <c r="F64" s="132">
        <f t="shared" ref="F64" si="153">+SUM(F62:F63)</f>
        <v>-23.900000000000002</v>
      </c>
      <c r="G64" s="80">
        <f>+SUM(G62:G63)</f>
        <v>-70.5</v>
      </c>
      <c r="H64" s="82"/>
      <c r="I64" s="79">
        <f t="shared" ref="I64" si="154">+SUM(I62:I63)</f>
        <v>-9.6</v>
      </c>
      <c r="J64" s="79">
        <f t="shared" ref="J64" si="155">+SUM(J62:J63)</f>
        <v>-13.4</v>
      </c>
      <c r="K64" s="79">
        <f t="shared" ref="K64" si="156">+SUM(K62:K63)</f>
        <v>-11</v>
      </c>
      <c r="L64" s="132">
        <f t="shared" ref="L64" si="157">+SUM(L62:L63)</f>
        <v>-26.900000000000009</v>
      </c>
      <c r="M64" s="80">
        <f>+SUM(M62:M63)</f>
        <v>-60.900000000000006</v>
      </c>
      <c r="N64" s="82"/>
      <c r="O64" s="79">
        <f t="shared" ref="O64" si="158">+SUM(O62:O63)</f>
        <v>-9.6000000000000014</v>
      </c>
      <c r="P64" s="79">
        <f t="shared" ref="P64" si="159">+SUM(P62:P63)</f>
        <v>-20.9</v>
      </c>
      <c r="Q64" s="79">
        <f t="shared" ref="Q64" si="160">+SUM(Q62:Q63)</f>
        <v>-17.3</v>
      </c>
      <c r="R64" s="132">
        <f t="shared" ref="R64" si="161">+SUM(R62:R63)</f>
        <v>-21.200000000000003</v>
      </c>
      <c r="S64" s="80">
        <f>+SUM(S62:S63)</f>
        <v>-69</v>
      </c>
      <c r="U64" s="79">
        <f t="shared" ref="U64:X64" si="162">+SUM(U62:U63)</f>
        <v>-14.4</v>
      </c>
      <c r="V64" s="79">
        <f t="shared" si="162"/>
        <v>-21.3</v>
      </c>
      <c r="W64" s="79">
        <f t="shared" si="162"/>
        <v>-17.899999999999999</v>
      </c>
      <c r="X64" s="79">
        <f t="shared" si="162"/>
        <v>-53.800000000000004</v>
      </c>
      <c r="Y64" s="80">
        <f>+SUM(Y62:Y63)</f>
        <v>-107.4</v>
      </c>
      <c r="AA64" s="79">
        <f t="shared" ref="AA64" si="163">+SUM(AA62:AA63)</f>
        <v>-31.7</v>
      </c>
      <c r="AB64" s="79">
        <f t="shared" ref="AB64:AD64" si="164">+SUM(AB62:AB63)</f>
        <v>-55.699999999999996</v>
      </c>
      <c r="AC64" s="79">
        <f t="shared" si="164"/>
        <v>0</v>
      </c>
      <c r="AD64" s="79">
        <f t="shared" si="164"/>
        <v>0</v>
      </c>
      <c r="AE64" s="80">
        <f>+SUM(AE62:AE63)</f>
        <v>-87.4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</row>
    <row r="66" spans="1:144" s="162" customFormat="1" ht="12.75" customHeight="1" x14ac:dyDescent="0.2">
      <c r="A66" s="1" t="s">
        <v>201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</row>
    <row r="67" spans="1:144" s="162" customFormat="1" ht="12.75" customHeight="1" x14ac:dyDescent="0.2">
      <c r="A67" s="3" t="s">
        <v>145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65">+V57+V62</f>
        <v>-27.3</v>
      </c>
      <c r="W67" s="227">
        <f t="shared" si="165"/>
        <v>144.4</v>
      </c>
      <c r="X67" s="227">
        <f t="shared" si="165"/>
        <v>55.999999999999993</v>
      </c>
      <c r="Y67" s="75">
        <f>SUM(U67:X67)</f>
        <v>44.799999999999976</v>
      </c>
      <c r="AA67" s="227">
        <f t="shared" ref="AA67:AD67" si="166">+AA57+AA62</f>
        <v>-51</v>
      </c>
      <c r="AB67" s="227">
        <f t="shared" si="166"/>
        <v>-152.1</v>
      </c>
      <c r="AC67" s="227">
        <f t="shared" si="166"/>
        <v>0</v>
      </c>
      <c r="AD67" s="227">
        <f t="shared" si="166"/>
        <v>0</v>
      </c>
      <c r="AE67" s="75">
        <f>SUM(AA67:AD67)</f>
        <v>-203.1</v>
      </c>
    </row>
    <row r="68" spans="1:144" s="162" customFormat="1" ht="12.75" customHeight="1" x14ac:dyDescent="0.2">
      <c r="A68" s="3" t="s">
        <v>144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65"/>
        <v>-5.8</v>
      </c>
      <c r="W68" s="227">
        <f t="shared" si="165"/>
        <v>-3.6</v>
      </c>
      <c r="X68" s="227">
        <f t="shared" si="165"/>
        <v>1.0999999999999996</v>
      </c>
      <c r="Y68" s="75">
        <f>SUM(U68:X68)</f>
        <v>-15.9</v>
      </c>
      <c r="AA68" s="227">
        <f t="shared" ref="AA68:AD68" si="167">+AA58+AA63</f>
        <v>-3</v>
      </c>
      <c r="AB68" s="227">
        <f t="shared" si="167"/>
        <v>-3.1999999999999997</v>
      </c>
      <c r="AC68" s="227">
        <f t="shared" si="167"/>
        <v>0</v>
      </c>
      <c r="AD68" s="227">
        <f t="shared" si="167"/>
        <v>0</v>
      </c>
      <c r="AE68" s="75">
        <f>SUM(AA68:AD68)</f>
        <v>-6.1999999999999993</v>
      </c>
    </row>
    <row r="69" spans="1:144" s="53" customFormat="1" ht="12.75" customHeight="1" x14ac:dyDescent="0.2">
      <c r="A69" s="48" t="s">
        <v>154</v>
      </c>
      <c r="C69" s="79">
        <f t="shared" ref="C69" si="168">+SUM(C67:C68)</f>
        <v>-35</v>
      </c>
      <c r="D69" s="79">
        <f t="shared" ref="D69" si="169">+SUM(D67:D68)</f>
        <v>-12.6</v>
      </c>
      <c r="E69" s="79">
        <f t="shared" ref="E69" si="170">+SUM(E67:E68)</f>
        <v>16.100000000000001</v>
      </c>
      <c r="F69" s="132">
        <f t="shared" ref="F69" si="171">+SUM(F67:F68)</f>
        <v>38.799999999999997</v>
      </c>
      <c r="G69" s="80">
        <f>+SUM(G67:G68)</f>
        <v>7.3000000000000025</v>
      </c>
      <c r="H69" s="82"/>
      <c r="I69" s="79">
        <f t="shared" ref="I69" si="172">+SUM(I67:I68)</f>
        <v>-141.4</v>
      </c>
      <c r="J69" s="79">
        <f t="shared" ref="J69" si="173">+SUM(J67:J68)</f>
        <v>23</v>
      </c>
      <c r="K69" s="79">
        <f t="shared" ref="K69" si="174">+SUM(K67:K68)</f>
        <v>-45.800000000000004</v>
      </c>
      <c r="L69" s="132">
        <f t="shared" ref="L69" si="175">+SUM(L67:L68)</f>
        <v>61.1</v>
      </c>
      <c r="M69" s="80">
        <f>+SUM(M67:M68)</f>
        <v>-103.10000000000001</v>
      </c>
      <c r="N69" s="82"/>
      <c r="O69" s="79">
        <f t="shared" ref="O69" si="176">+SUM(O67:O68)</f>
        <v>-64.2</v>
      </c>
      <c r="P69" s="79">
        <f t="shared" ref="P69" si="177">+SUM(P67:P68)</f>
        <v>2.2000000000000011</v>
      </c>
      <c r="Q69" s="79">
        <f t="shared" ref="Q69" si="178">+SUM(Q67:Q68)</f>
        <v>-6.2999999999999989</v>
      </c>
      <c r="R69" s="132">
        <f t="shared" ref="R69" si="179">+SUM(R67:R68)</f>
        <v>124.29999999999998</v>
      </c>
      <c r="S69" s="80">
        <f>+SUM(S67:S68)</f>
        <v>55.999999999999986</v>
      </c>
      <c r="U69" s="79">
        <f t="shared" ref="U69:V69" si="180">+SUM(U67:U68)</f>
        <v>-135.9</v>
      </c>
      <c r="V69" s="79">
        <f t="shared" si="180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181">+SUM(AA67:AA68)</f>
        <v>-54</v>
      </c>
      <c r="AB69" s="79">
        <f t="shared" ref="AB69:AD69" si="182">+SUM(AB67:AB68)</f>
        <v>-155.29999999999998</v>
      </c>
      <c r="AC69" s="79">
        <f t="shared" si="182"/>
        <v>0</v>
      </c>
      <c r="AD69" s="79">
        <f t="shared" si="182"/>
        <v>0</v>
      </c>
      <c r="AE69" s="80">
        <f>+SUM(AE67:AE68)</f>
        <v>-209.29999999999998</v>
      </c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EN70" s="4"/>
    </row>
    <row r="71" spans="1:144" s="1" customFormat="1" ht="12.75" customHeight="1" x14ac:dyDescent="0.2">
      <c r="A71" s="1" t="s">
        <v>192</v>
      </c>
      <c r="B71" s="5"/>
      <c r="G71" s="36"/>
      <c r="M71" s="36"/>
      <c r="S71" s="36"/>
      <c r="Y71" s="36"/>
      <c r="AE71" s="36"/>
      <c r="EN71" s="4"/>
    </row>
    <row r="72" spans="1:144" s="1" customFormat="1" ht="12.75" customHeight="1" x14ac:dyDescent="0.2">
      <c r="A72" s="3" t="s">
        <v>184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0</v>
      </c>
      <c r="AD72" s="122">
        <v>0</v>
      </c>
      <c r="AE72" s="75">
        <f>+AB72</f>
        <v>5.4</v>
      </c>
      <c r="EN72" s="4"/>
    </row>
    <row r="73" spans="1:144" ht="12.75" customHeight="1" x14ac:dyDescent="0.2">
      <c r="A73" s="2" t="s">
        <v>185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83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84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85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0</v>
      </c>
      <c r="AD73" s="122">
        <v>0</v>
      </c>
      <c r="AE73" s="75">
        <f t="shared" ref="AE73:AE79" si="186">+AB73</f>
        <v>108.9</v>
      </c>
    </row>
    <row r="74" spans="1:144" ht="12.75" customHeight="1" x14ac:dyDescent="0.2">
      <c r="A74" s="2" t="s">
        <v>186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83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84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85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0</v>
      </c>
      <c r="AD74" s="122">
        <v>0</v>
      </c>
      <c r="AE74" s="75">
        <f t="shared" si="186"/>
        <v>15</v>
      </c>
    </row>
    <row r="75" spans="1:144" ht="12.75" customHeight="1" x14ac:dyDescent="0.2">
      <c r="A75" s="47" t="s">
        <v>193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183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184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185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0</v>
      </c>
      <c r="AD75" s="238">
        <v>0</v>
      </c>
      <c r="AE75" s="78">
        <f t="shared" si="186"/>
        <v>-16.5</v>
      </c>
    </row>
    <row r="76" spans="1:144" s="53" customFormat="1" ht="12.75" customHeight="1" x14ac:dyDescent="0.2">
      <c r="A76" s="48" t="s">
        <v>145</v>
      </c>
      <c r="C76" s="79">
        <f>+SUM(C72:C75)</f>
        <v>-35.200000000000003</v>
      </c>
      <c r="D76" s="79">
        <f t="shared" ref="D76" si="187">+SUM(D72:D75)</f>
        <v>-30.6</v>
      </c>
      <c r="E76" s="79">
        <f t="shared" ref="E76" si="188">+SUM(E72:E75)</f>
        <v>-37.599999999999994</v>
      </c>
      <c r="F76" s="132">
        <f t="shared" ref="F76" si="189">+SUM(F72:F75)</f>
        <v>-106.5</v>
      </c>
      <c r="G76" s="80">
        <f t="shared" si="183"/>
        <v>-106.5</v>
      </c>
      <c r="H76" s="82"/>
      <c r="I76" s="79">
        <f>+SUM(I72:I75)</f>
        <v>28.699999999999996</v>
      </c>
      <c r="J76" s="79">
        <f t="shared" ref="J76" si="190">+SUM(J72:J75)</f>
        <v>14.799999999999995</v>
      </c>
      <c r="K76" s="79">
        <f t="shared" ref="K76" si="191">+SUM(K72:K75)</f>
        <v>61.2</v>
      </c>
      <c r="L76" s="132">
        <f t="shared" ref="L76" si="192">+SUM(L72:L75)</f>
        <v>-16.200000000000003</v>
      </c>
      <c r="M76" s="80">
        <f t="shared" si="184"/>
        <v>-16.200000000000003</v>
      </c>
      <c r="N76" s="82"/>
      <c r="O76" s="79">
        <f>+SUM(O72:O75)</f>
        <v>24.799999999999994</v>
      </c>
      <c r="P76" s="79">
        <f t="shared" ref="P76" si="193">+SUM(P72:P75)</f>
        <v>4.0000000000000036</v>
      </c>
      <c r="Q76" s="79">
        <f t="shared" ref="Q76" si="194">+SUM(Q72:Q75)</f>
        <v>-4.6999999999999904</v>
      </c>
      <c r="R76" s="132">
        <f t="shared" ref="R76" si="195">+SUM(R72:R75)</f>
        <v>-146.29999999999998</v>
      </c>
      <c r="S76" s="80">
        <f t="shared" si="185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196">+SUM(AB72:AB75)</f>
        <v>112.80000000000001</v>
      </c>
      <c r="AC76" s="79">
        <f t="shared" si="196"/>
        <v>0</v>
      </c>
      <c r="AD76" s="79">
        <f t="shared" si="196"/>
        <v>0</v>
      </c>
      <c r="AE76" s="80">
        <f t="shared" si="186"/>
        <v>112.80000000000001</v>
      </c>
    </row>
    <row r="77" spans="1:144" ht="12.75" customHeight="1" x14ac:dyDescent="0.2">
      <c r="A77" s="2" t="s">
        <v>144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83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84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85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0</v>
      </c>
      <c r="AD77" s="122">
        <v>0</v>
      </c>
      <c r="AE77" s="75">
        <f t="shared" si="186"/>
        <v>25.8</v>
      </c>
    </row>
    <row r="78" spans="1:144" ht="12.75" customHeight="1" x14ac:dyDescent="0.2">
      <c r="A78" s="2" t="s">
        <v>193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83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84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85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186"/>
        <v>0</v>
      </c>
    </row>
    <row r="79" spans="1:144" s="53" customFormat="1" ht="12.75" customHeight="1" x14ac:dyDescent="0.2">
      <c r="A79" s="48" t="s">
        <v>154</v>
      </c>
      <c r="C79" s="79">
        <f>+SUM(C76:C78)</f>
        <v>-23.000000000000004</v>
      </c>
      <c r="D79" s="79">
        <f t="shared" ref="D79:X79" si="197">+SUM(D76:D78)</f>
        <v>-14.400000000000002</v>
      </c>
      <c r="E79" s="79">
        <f t="shared" si="197"/>
        <v>-20.599999999999994</v>
      </c>
      <c r="F79" s="132">
        <f t="shared" si="197"/>
        <v>-83.5</v>
      </c>
      <c r="G79" s="80">
        <f t="shared" si="197"/>
        <v>-83.5</v>
      </c>
      <c r="H79" s="82"/>
      <c r="I79" s="79">
        <f t="shared" si="197"/>
        <v>48.3</v>
      </c>
      <c r="J79" s="79">
        <f t="shared" si="197"/>
        <v>37.299999999999997</v>
      </c>
      <c r="K79" s="79">
        <f t="shared" si="197"/>
        <v>82.1</v>
      </c>
      <c r="L79" s="132">
        <f t="shared" si="197"/>
        <v>7.6999999999999975</v>
      </c>
      <c r="M79" s="80">
        <f t="shared" si="197"/>
        <v>7.6999999999999975</v>
      </c>
      <c r="N79" s="82"/>
      <c r="O79" s="79">
        <f t="shared" si="197"/>
        <v>51.399999999999991</v>
      </c>
      <c r="P79" s="79">
        <f t="shared" si="197"/>
        <v>30.900000000000002</v>
      </c>
      <c r="Q79" s="79">
        <f t="shared" si="197"/>
        <v>23.100000000000009</v>
      </c>
      <c r="R79" s="132">
        <f t="shared" si="197"/>
        <v>-118.09999999999998</v>
      </c>
      <c r="S79" s="80">
        <f t="shared" si="197"/>
        <v>-118.09999999999998</v>
      </c>
      <c r="U79" s="79">
        <f t="shared" si="197"/>
        <v>-30.000000000000004</v>
      </c>
      <c r="V79" s="79">
        <f t="shared" si="197"/>
        <v>33.700000000000003</v>
      </c>
      <c r="W79" s="79">
        <f t="shared" si="197"/>
        <v>-99.499999999999972</v>
      </c>
      <c r="X79" s="132">
        <f t="shared" si="197"/>
        <v>-137.10000000000002</v>
      </c>
      <c r="Y79" s="80">
        <f t="shared" ref="Y79" si="198">+SUM(Y76:Y78)</f>
        <v>-137.10000000000002</v>
      </c>
      <c r="AA79" s="79">
        <f t="shared" ref="AA79" si="199">+SUM(AA76:AA78)</f>
        <v>-38.900000000000006</v>
      </c>
      <c r="AB79" s="79">
        <f t="shared" ref="AB79:AD79" si="200">+SUM(AB76:AB78)</f>
        <v>138.60000000000002</v>
      </c>
      <c r="AC79" s="79">
        <f t="shared" si="200"/>
        <v>0</v>
      </c>
      <c r="AD79" s="132">
        <f t="shared" si="200"/>
        <v>0</v>
      </c>
      <c r="AE79" s="80">
        <f t="shared" si="186"/>
        <v>138.60000000000002</v>
      </c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</row>
    <row r="81" spans="1:31" ht="12.75" customHeight="1" x14ac:dyDescent="0.2">
      <c r="A81" s="1" t="s">
        <v>198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</row>
    <row r="82" spans="1:31" ht="12.75" customHeight="1" x14ac:dyDescent="0.2">
      <c r="A82" s="3" t="s">
        <v>184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</v>
      </c>
      <c r="AD82" s="10">
        <v>0</v>
      </c>
      <c r="AE82" s="271">
        <v>0.23</v>
      </c>
    </row>
    <row r="83" spans="1:31" ht="12.75" customHeight="1" x14ac:dyDescent="0.2">
      <c r="A83" s="2" t="s">
        <v>185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</v>
      </c>
      <c r="AD83" s="10">
        <v>0</v>
      </c>
      <c r="AE83" s="271">
        <v>0.04</v>
      </c>
    </row>
    <row r="84" spans="1:31" ht="12.75" customHeight="1" x14ac:dyDescent="0.2">
      <c r="A84" s="2" t="s">
        <v>186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</v>
      </c>
      <c r="AD84" s="10">
        <v>0</v>
      </c>
      <c r="AE84" s="271">
        <v>0.87</v>
      </c>
    </row>
    <row r="85" spans="1:31" s="53" customFormat="1" ht="12.75" customHeight="1" x14ac:dyDescent="0.2">
      <c r="A85" s="48" t="s">
        <v>145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</v>
      </c>
      <c r="AD85" s="251">
        <v>0</v>
      </c>
      <c r="AE85" s="272">
        <v>0.21</v>
      </c>
    </row>
    <row r="86" spans="1:31" s="236" customFormat="1" ht="12.75" customHeight="1" x14ac:dyDescent="0.2">
      <c r="A86" s="26" t="s">
        <v>144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</v>
      </c>
      <c r="AD86" s="254">
        <v>0</v>
      </c>
      <c r="AE86" s="273">
        <v>0.27</v>
      </c>
    </row>
    <row r="87" spans="1:31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</row>
    <row r="88" spans="1:31" s="162" customFormat="1" ht="12.75" customHeight="1" x14ac:dyDescent="0.2">
      <c r="A88" s="27" t="s">
        <v>31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</row>
    <row r="89" spans="1:31" s="162" customFormat="1" ht="12.75" customHeight="1" x14ac:dyDescent="0.2">
      <c r="A89" s="3" t="s">
        <v>145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0</v>
      </c>
      <c r="AB89" s="227">
        <v>1238.4000000000001</v>
      </c>
      <c r="AC89" s="227">
        <v>0</v>
      </c>
      <c r="AD89" s="227">
        <v>0</v>
      </c>
      <c r="AE89" s="75">
        <f>+AB89</f>
        <v>1238.4000000000001</v>
      </c>
    </row>
    <row r="90" spans="1:31" ht="12.75" customHeight="1" x14ac:dyDescent="0.2">
      <c r="A90" s="3" t="s">
        <v>144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03">
        <v>0</v>
      </c>
      <c r="AB90" s="203">
        <v>109.7</v>
      </c>
      <c r="AC90" s="203">
        <v>0</v>
      </c>
      <c r="AD90" s="203">
        <v>0</v>
      </c>
      <c r="AE90" s="75">
        <f>+AB90</f>
        <v>109.7</v>
      </c>
    </row>
    <row r="91" spans="1:31" s="53" customFormat="1" ht="12.75" customHeight="1" x14ac:dyDescent="0.2">
      <c r="A91" s="48" t="s">
        <v>154</v>
      </c>
      <c r="C91" s="79">
        <f t="shared" ref="C91" si="201">+SUM(C89:C90)</f>
        <v>1053</v>
      </c>
      <c r="D91" s="79">
        <f t="shared" ref="D91" si="202">+SUM(D89:D90)</f>
        <v>1189.2</v>
      </c>
      <c r="E91" s="79">
        <f t="shared" ref="E91" si="203">+SUM(E89:E90)</f>
        <v>1183.3</v>
      </c>
      <c r="F91" s="132">
        <f t="shared" ref="F91" si="204">+SUM(F89:F90)</f>
        <v>1109.5</v>
      </c>
      <c r="G91" s="80">
        <f>+SUM(G89:G90)</f>
        <v>1109.5</v>
      </c>
      <c r="H91" s="82"/>
      <c r="I91" s="79">
        <f t="shared" ref="I91" si="205">+SUM(I89:I90)</f>
        <v>1207.5999999999999</v>
      </c>
      <c r="J91" s="79">
        <f t="shared" ref="J91" si="206">+SUM(J89:J90)</f>
        <v>1176.7</v>
      </c>
      <c r="K91" s="79">
        <f t="shared" ref="K91" si="207">+SUM(K89:K90)</f>
        <v>1232</v>
      </c>
      <c r="L91" s="132">
        <f t="shared" ref="L91" si="208">+SUM(L89:L90)</f>
        <v>1143.8999999999999</v>
      </c>
      <c r="M91" s="80">
        <f>+SUM(M89:M90)</f>
        <v>1143.8999999999999</v>
      </c>
      <c r="N91" s="82"/>
      <c r="O91" s="79">
        <f t="shared" ref="O91" si="209">+SUM(O89:O90)</f>
        <v>1207.2</v>
      </c>
      <c r="P91" s="79">
        <f t="shared" ref="P91" si="210">+SUM(P89:P90)</f>
        <v>1180.2</v>
      </c>
      <c r="Q91" s="79">
        <f t="shared" ref="Q91" si="211">+SUM(Q89:Q90)</f>
        <v>1156.2</v>
      </c>
      <c r="R91" s="132">
        <f t="shared" ref="R91" si="212">+SUM(R89:R90)</f>
        <v>1046</v>
      </c>
      <c r="S91" s="80">
        <f>+SUM(S89:S90)</f>
        <v>1046</v>
      </c>
      <c r="U91" s="79">
        <f t="shared" ref="U91:Y91" si="213">+SUM(U89:U90)</f>
        <v>1102</v>
      </c>
      <c r="V91" s="79">
        <f t="shared" si="213"/>
        <v>1186</v>
      </c>
      <c r="W91" s="79">
        <f t="shared" si="213"/>
        <v>1047.5</v>
      </c>
      <c r="X91" s="132">
        <f t="shared" si="213"/>
        <v>1050.5</v>
      </c>
      <c r="Y91" s="80">
        <f t="shared" si="213"/>
        <v>1050.5</v>
      </c>
      <c r="AA91" s="79">
        <f t="shared" ref="AA91:AE91" si="214">+SUM(AA89:AA90)</f>
        <v>0</v>
      </c>
      <c r="AB91" s="79">
        <f t="shared" ref="AB91:AD91" si="215">+SUM(AB89:AB90)</f>
        <v>1348.1000000000001</v>
      </c>
      <c r="AC91" s="79">
        <f t="shared" si="215"/>
        <v>0</v>
      </c>
      <c r="AD91" s="132">
        <f t="shared" si="215"/>
        <v>0</v>
      </c>
      <c r="AE91" s="80">
        <f t="shared" si="214"/>
        <v>1348.1000000000001</v>
      </c>
    </row>
    <row r="92" spans="1:31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/>
      <c r="AB92" s="4"/>
      <c r="AC92" s="4"/>
      <c r="AD92" s="4"/>
      <c r="AE92" s="174"/>
    </row>
    <row r="93" spans="1:31" s="162" customFormat="1" ht="12.75" customHeight="1" x14ac:dyDescent="0.2">
      <c r="A93" s="27" t="s">
        <v>194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</row>
    <row r="94" spans="1:31" s="162" customFormat="1" ht="12.75" customHeight="1" x14ac:dyDescent="0.2">
      <c r="A94" s="3" t="s">
        <v>145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0</v>
      </c>
      <c r="AD94" s="240">
        <v>0</v>
      </c>
      <c r="AE94" s="64">
        <v>1.4999999999999999E-2</v>
      </c>
    </row>
    <row r="95" spans="1:31" s="162" customFormat="1" ht="12.75" customHeight="1" x14ac:dyDescent="0.2">
      <c r="A95" s="163" t="s">
        <v>144</v>
      </c>
      <c r="B95" s="27"/>
      <c r="C95" s="260" t="s">
        <v>137</v>
      </c>
      <c r="D95" s="260" t="s">
        <v>137</v>
      </c>
      <c r="E95" s="260" t="s">
        <v>137</v>
      </c>
      <c r="F95" s="240">
        <v>-3.1E-2</v>
      </c>
      <c r="G95" s="64">
        <v>-3.1E-2</v>
      </c>
      <c r="H95" s="5"/>
      <c r="I95" s="260" t="s">
        <v>137</v>
      </c>
      <c r="J95" s="260" t="s">
        <v>137</v>
      </c>
      <c r="K95" s="260" t="s">
        <v>137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0</v>
      </c>
      <c r="AD95" s="240">
        <v>0</v>
      </c>
      <c r="AE95" s="64">
        <v>-8.6999999999999994E-2</v>
      </c>
    </row>
    <row r="96" spans="1:31" s="45" customFormat="1" ht="12.75" customHeight="1" x14ac:dyDescent="0.2">
      <c r="A96" s="42" t="s">
        <v>154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0</v>
      </c>
      <c r="AD96" s="244">
        <v>0</v>
      </c>
      <c r="AE96" s="245">
        <v>5.0000000000000001E-3</v>
      </c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</row>
    <row r="98" spans="1:144" s="27" customFormat="1" ht="12.75" customHeight="1" x14ac:dyDescent="0.2">
      <c r="A98" s="27" t="s">
        <v>199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</row>
    <row r="99" spans="1:144" s="5" customFormat="1" ht="12.75" customHeight="1" x14ac:dyDescent="0.2">
      <c r="A99" s="3" t="s">
        <v>145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EN99" s="27"/>
    </row>
    <row r="100" spans="1:144" s="42" customFormat="1" ht="12.75" customHeight="1" x14ac:dyDescent="0.2">
      <c r="A100" s="46" t="s">
        <v>144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203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</row>
    <row r="103" spans="1:144" s="27" customFormat="1" ht="12.75" customHeight="1" x14ac:dyDescent="0.2">
      <c r="A103" s="3" t="s">
        <v>145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0</v>
      </c>
      <c r="AD103" s="261">
        <v>0</v>
      </c>
      <c r="AE103" s="262">
        <v>3650</v>
      </c>
    </row>
    <row r="104" spans="1:144" s="27" customFormat="1" ht="12.75" customHeight="1" x14ac:dyDescent="0.2">
      <c r="A104" s="46" t="s">
        <v>144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0</v>
      </c>
      <c r="AD104" s="265">
        <v>0</v>
      </c>
      <c r="AE104" s="266">
        <v>396</v>
      </c>
    </row>
    <row r="105" spans="1:144" s="27" customFormat="1" ht="12.75" customHeight="1" x14ac:dyDescent="0.2"/>
    <row r="106" spans="1:144" ht="12.75" customHeight="1" x14ac:dyDescent="0.2">
      <c r="A106" s="241" t="s">
        <v>196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195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8">
    <mergeCell ref="C1:G1"/>
    <mergeCell ref="I1:M1"/>
    <mergeCell ref="O1:S1"/>
    <mergeCell ref="AA2:AE2"/>
    <mergeCell ref="I2:M2"/>
    <mergeCell ref="O2:S2"/>
    <mergeCell ref="U2:Y2"/>
    <mergeCell ref="C2:G2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85"/>
      <c r="D1" s="285"/>
      <c r="E1" s="285"/>
      <c r="F1" s="285"/>
      <c r="G1" s="285"/>
      <c r="I1" s="285"/>
      <c r="J1" s="285"/>
      <c r="K1" s="285"/>
      <c r="L1" s="285"/>
      <c r="M1" s="285"/>
      <c r="O1" s="285"/>
      <c r="P1" s="285"/>
      <c r="Q1" s="285"/>
      <c r="R1" s="285"/>
      <c r="S1" s="285"/>
      <c r="U1" s="285"/>
      <c r="V1" s="285"/>
      <c r="W1" s="285"/>
      <c r="X1" s="285"/>
      <c r="Y1" s="285"/>
      <c r="AA1" s="285"/>
      <c r="AB1" s="285"/>
      <c r="AC1" s="285"/>
      <c r="AD1" s="285"/>
      <c r="AE1" s="285"/>
      <c r="AG1" s="285"/>
      <c r="AH1" s="285"/>
      <c r="AI1" s="285"/>
      <c r="AJ1" s="285"/>
      <c r="AK1" s="285"/>
      <c r="AM1" s="285"/>
      <c r="AN1" s="285"/>
      <c r="AO1" s="285"/>
      <c r="AP1" s="285"/>
      <c r="AQ1" s="285"/>
      <c r="AS1" s="285"/>
      <c r="AT1" s="285"/>
      <c r="AU1" s="285"/>
      <c r="AV1" s="285"/>
      <c r="AW1" s="285"/>
      <c r="AY1" s="285"/>
      <c r="AZ1" s="285"/>
      <c r="BA1" s="285"/>
      <c r="BB1" s="285"/>
      <c r="BC1" s="285"/>
      <c r="BE1" s="285"/>
      <c r="BF1" s="285"/>
      <c r="BG1" s="285"/>
      <c r="BH1" s="285"/>
      <c r="BI1" s="285"/>
      <c r="BK1" s="285"/>
      <c r="BL1" s="285"/>
      <c r="BM1" s="285"/>
      <c r="BN1" s="285"/>
      <c r="BO1" s="285"/>
      <c r="BQ1" s="285"/>
      <c r="BR1" s="285"/>
      <c r="BS1" s="285"/>
      <c r="BT1" s="285"/>
      <c r="BU1" s="285"/>
      <c r="BW1" s="284" t="s">
        <v>166</v>
      </c>
      <c r="BX1" s="284"/>
      <c r="BY1" s="284"/>
      <c r="BZ1" s="284"/>
      <c r="CA1" s="284"/>
      <c r="CC1" s="284"/>
      <c r="CD1" s="284"/>
      <c r="CE1" s="284"/>
      <c r="CF1" s="284"/>
      <c r="CG1" s="284"/>
      <c r="CI1" s="284"/>
      <c r="CJ1" s="284"/>
      <c r="CK1" s="284"/>
      <c r="CL1" s="284"/>
      <c r="CM1" s="284"/>
    </row>
    <row r="2" spans="1:221" x14ac:dyDescent="0.2">
      <c r="A2" s="1" t="s">
        <v>154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</row>
    <row r="3" spans="1:221" s="170" customFormat="1" x14ac:dyDescent="0.2">
      <c r="A3" s="169" t="s">
        <v>109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143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164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28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29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144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32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148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82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49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85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145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164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76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144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52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83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147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84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149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137</v>
      </c>
      <c r="BR28" s="150" t="s">
        <v>137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137</v>
      </c>
      <c r="BX28" s="28">
        <f>+BX22/BX10</f>
        <v>6.25E-2</v>
      </c>
      <c r="BY28" s="150" t="s">
        <v>137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146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28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49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76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144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32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33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150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151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73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27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28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29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72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32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30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42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53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54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34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146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28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76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144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32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31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145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28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77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144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32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51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152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87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132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155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158</v>
      </c>
      <c r="AQ84" s="3"/>
      <c r="BW84" s="147" t="s">
        <v>156</v>
      </c>
      <c r="CC84" s="147"/>
      <c r="CI84" s="147"/>
    </row>
    <row r="85" spans="1:91" ht="11.1" customHeight="1" x14ac:dyDescent="0.2">
      <c r="A85" s="148" t="s">
        <v>159</v>
      </c>
      <c r="AQ85" s="3"/>
      <c r="BK85" s="7"/>
      <c r="BL85" s="10"/>
      <c r="BQ85" s="7"/>
      <c r="BR85" s="7"/>
      <c r="BW85" s="154" t="s">
        <v>157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85"/>
      <c r="D1" s="285"/>
      <c r="E1" s="285"/>
      <c r="F1" s="285"/>
      <c r="H1" s="285"/>
      <c r="I1" s="285"/>
      <c r="J1" s="285"/>
      <c r="K1" s="285"/>
      <c r="M1" s="285"/>
      <c r="N1" s="285"/>
      <c r="O1" s="285"/>
      <c r="P1" s="285"/>
      <c r="R1" s="285"/>
      <c r="S1" s="285"/>
      <c r="T1" s="285"/>
      <c r="U1" s="285"/>
      <c r="W1" s="285"/>
      <c r="X1" s="285"/>
      <c r="Y1" s="285"/>
      <c r="Z1" s="285"/>
      <c r="AB1" s="285"/>
      <c r="AC1" s="285"/>
      <c r="AD1" s="285"/>
      <c r="AE1" s="285"/>
      <c r="AG1" s="285"/>
      <c r="AH1" s="285"/>
      <c r="AI1" s="285"/>
      <c r="AJ1" s="285"/>
      <c r="AL1" s="285"/>
      <c r="AM1" s="285"/>
      <c r="AN1" s="285"/>
      <c r="AO1" s="285"/>
      <c r="AQ1" s="285"/>
      <c r="AR1" s="285"/>
      <c r="AS1" s="285"/>
      <c r="AT1" s="285"/>
      <c r="AV1" s="285"/>
      <c r="AW1" s="285"/>
      <c r="AX1" s="285"/>
      <c r="AY1" s="285"/>
      <c r="BA1" s="285"/>
      <c r="BB1" s="285"/>
      <c r="BC1" s="285"/>
      <c r="BD1" s="285"/>
      <c r="BF1" s="285"/>
      <c r="BG1" s="285"/>
      <c r="BH1" s="285"/>
      <c r="BI1" s="285"/>
      <c r="BK1" s="284" t="s">
        <v>167</v>
      </c>
      <c r="BL1" s="284"/>
      <c r="BM1" s="284"/>
      <c r="BN1" s="284"/>
      <c r="BP1" s="284"/>
      <c r="BQ1" s="284"/>
      <c r="BR1" s="284"/>
      <c r="BS1" s="284"/>
      <c r="BU1" s="284"/>
      <c r="BV1" s="284"/>
      <c r="BW1" s="284"/>
      <c r="BX1" s="284"/>
    </row>
    <row r="2" spans="1:76" x14ac:dyDescent="0.2">
      <c r="A2" s="1" t="s">
        <v>154</v>
      </c>
      <c r="C2" s="283">
        <v>2005</v>
      </c>
      <c r="D2" s="283"/>
      <c r="E2" s="283"/>
      <c r="F2" s="283"/>
      <c r="H2" s="283">
        <v>2006</v>
      </c>
      <c r="I2" s="283"/>
      <c r="J2" s="283"/>
      <c r="K2" s="283"/>
      <c r="M2" s="283">
        <v>2007</v>
      </c>
      <c r="N2" s="283"/>
      <c r="O2" s="283"/>
      <c r="P2" s="283"/>
      <c r="R2" s="283">
        <v>2008</v>
      </c>
      <c r="S2" s="283"/>
      <c r="T2" s="283"/>
      <c r="U2" s="283"/>
      <c r="W2" s="283">
        <v>2009</v>
      </c>
      <c r="X2" s="283"/>
      <c r="Y2" s="283"/>
      <c r="Z2" s="283"/>
      <c r="AB2" s="283">
        <v>2010</v>
      </c>
      <c r="AC2" s="283"/>
      <c r="AD2" s="283"/>
      <c r="AE2" s="283"/>
      <c r="AG2" s="283">
        <v>2011</v>
      </c>
      <c r="AH2" s="283"/>
      <c r="AI2" s="283"/>
      <c r="AJ2" s="283"/>
      <c r="AL2" s="283">
        <v>2012</v>
      </c>
      <c r="AM2" s="283"/>
      <c r="AN2" s="283"/>
      <c r="AO2" s="283"/>
      <c r="AQ2" s="283">
        <v>2013</v>
      </c>
      <c r="AR2" s="283"/>
      <c r="AS2" s="283"/>
      <c r="AT2" s="283"/>
      <c r="AV2" s="283">
        <v>2014</v>
      </c>
      <c r="AW2" s="283"/>
      <c r="AX2" s="283"/>
      <c r="AY2" s="283"/>
      <c r="BA2" s="283">
        <v>2015</v>
      </c>
      <c r="BB2" s="283"/>
      <c r="BC2" s="283"/>
      <c r="BD2" s="283"/>
      <c r="BF2" s="283">
        <v>2016</v>
      </c>
      <c r="BG2" s="283"/>
      <c r="BH2" s="283"/>
      <c r="BI2" s="283"/>
      <c r="BK2" s="283">
        <v>2017</v>
      </c>
      <c r="BL2" s="283"/>
      <c r="BM2" s="283"/>
      <c r="BN2" s="283"/>
      <c r="BP2" s="283">
        <v>2018</v>
      </c>
      <c r="BQ2" s="283"/>
      <c r="BR2" s="283"/>
      <c r="BS2" s="283"/>
      <c r="BU2" s="283">
        <v>2019</v>
      </c>
      <c r="BV2" s="283"/>
      <c r="BW2" s="283"/>
      <c r="BX2" s="283"/>
    </row>
    <row r="3" spans="1:76" s="170" customFormat="1" x14ac:dyDescent="0.2">
      <c r="A3" s="169" t="s">
        <v>110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35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36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106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176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160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107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111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37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74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98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38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165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99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90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75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39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40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75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41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100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101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48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168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170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169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171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2017-2021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2017-2021'!Print_Area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2021-08-13T13:57:31Z</dcterms:modified>
</cp:coreProperties>
</file>