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mynkt.sharepoint.com/sites/InvestorRelations/Shared Documents/Investor Relations/1. Annual and interim reporting/2026/Q1/Final documents for upload/"/>
    </mc:Choice>
  </mc:AlternateContent>
  <xr:revisionPtr revIDLastSave="0" documentId="8_{5C1A4A7A-2C96-4EBB-B5E9-02E04A5B83D0}" xr6:coauthVersionLast="47" xr6:coauthVersionMax="47" xr10:uidLastSave="{00000000-0000-0000-0000-000000000000}"/>
  <bookViews>
    <workbookView xWindow="-108" yWindow="-108" windowWidth="23256" windowHeight="13896" tabRatio="758" xr2:uid="{00000000-000D-0000-FFFF-FFFF00000000}"/>
  </bookViews>
  <sheets>
    <sheet name="Front Page" sheetId="5" r:id="rId1"/>
    <sheet name=" Financial Highlights" sheetId="1" r:id="rId2"/>
    <sheet name="Balance Sheet" sheetId="2" r:id="rId3"/>
    <sheet name="Cashflow" sheetId="3" r:id="rId4"/>
    <sheet name="Segment Data 2024-2026" sheetId="8" r:id="rId5"/>
    <sheet name="OLD_Segment Data 2017-2025" sheetId="7" r:id="rId6"/>
  </sheets>
  <definedNames>
    <definedName name="_xlnm.Print_Area" localSheetId="1">' Financial Highlights'!$BV$3:$CM$49</definedName>
    <definedName name="_xlnm.Print_Area" localSheetId="2">'Balance Sheet'!$BJ$4:$BX$53</definedName>
    <definedName name="_xlnm.Print_Area" localSheetId="3">Cashflow!$BV$5:$CM$21</definedName>
    <definedName name="_xlnm.Print_Area" localSheetId="0">'Front Page'!$A$1:$N$25</definedName>
    <definedName name="_xlnm.Print_Area" localSheetId="5">'OLD_Segment Data 2017-2025'!$C$4:$S$107</definedName>
    <definedName name="_xlnm.Print_Area" localSheetId="4">'Segment Data 2024-2026'!#REF!</definedName>
    <definedName name="_xlnm.Print_Titles" localSheetId="1">' Financial Highlights'!$A:$A,' Financial Highlights'!$1:$3</definedName>
    <definedName name="_xlnm.Print_Titles" localSheetId="2">'Balance Sheet'!$A:$A,'Balance Sheet'!$1:$3</definedName>
    <definedName name="_xlnm.Print_Titles" localSheetId="3">Cashflow!$A:$A,Cashflow!$1:$4</definedName>
    <definedName name="_xlnm.Print_Titles" localSheetId="5">'OLD_Segment Data 2017-2025'!$A:$A,'OLD_Segment Data 2017-2025'!$1:$3</definedName>
    <definedName name="_xlnm.Print_Titles" localSheetId="4">'Segment Data 2024-2026'!$A:$A,'Segment Data 2024-2026'!$1:$3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Y10" i="3" l="1"/>
  <c r="DY46" i="1" l="1"/>
  <c r="DY37" i="1"/>
  <c r="DY32" i="1"/>
  <c r="DY14" i="1"/>
  <c r="DY16" i="1" s="1"/>
  <c r="DY19" i="1" s="1"/>
  <c r="DD48" i="2"/>
  <c r="DD46" i="2"/>
  <c r="DD32" i="2"/>
  <c r="DD29" i="2"/>
  <c r="DD25" i="2"/>
  <c r="DD12" i="2"/>
  <c r="DD17" i="2" s="1"/>
  <c r="DD8" i="2"/>
  <c r="DD6" i="2"/>
  <c r="DY19" i="3"/>
  <c r="S67" i="8"/>
  <c r="S64" i="8"/>
  <c r="S70" i="8"/>
  <c r="S59" i="8"/>
  <c r="S60" i="8"/>
  <c r="S58" i="8"/>
  <c r="S61" i="8"/>
  <c r="S54" i="8"/>
  <c r="S52" i="8"/>
  <c r="S53" i="8"/>
  <c r="S51" i="8"/>
  <c r="O55" i="8"/>
  <c r="S55" i="8" s="1"/>
  <c r="S48" i="8"/>
  <c r="S45" i="8"/>
  <c r="S42" i="8"/>
  <c r="S35" i="8"/>
  <c r="S33" i="8"/>
  <c r="S34" i="8"/>
  <c r="S32" i="8"/>
  <c r="S23" i="8"/>
  <c r="S21" i="8"/>
  <c r="S22" i="8"/>
  <c r="S20" i="8"/>
  <c r="S16" i="8"/>
  <c r="S14" i="8"/>
  <c r="S15" i="8"/>
  <c r="S13" i="8"/>
  <c r="S9" i="8"/>
  <c r="S7" i="8"/>
  <c r="S8" i="8"/>
  <c r="S6" i="8"/>
  <c r="L67" i="8"/>
  <c r="L39" i="8"/>
  <c r="K39" i="8"/>
  <c r="J39" i="8"/>
  <c r="I39" i="8"/>
  <c r="F39" i="8"/>
  <c r="E39" i="8"/>
  <c r="D39" i="8"/>
  <c r="C39" i="8"/>
  <c r="M7" i="8"/>
  <c r="M8" i="8"/>
  <c r="M6" i="8"/>
  <c r="G55" i="8"/>
  <c r="G52" i="8"/>
  <c r="G53" i="8"/>
  <c r="G51" i="8"/>
  <c r="M55" i="8"/>
  <c r="M52" i="8"/>
  <c r="M53" i="8"/>
  <c r="M51" i="8"/>
  <c r="L54" i="8"/>
  <c r="M54" i="8" s="1"/>
  <c r="K54" i="8"/>
  <c r="J54" i="8"/>
  <c r="I54" i="8"/>
  <c r="F54" i="8"/>
  <c r="G54" i="8" s="1"/>
  <c r="E54" i="8"/>
  <c r="D54" i="8"/>
  <c r="C54" i="8"/>
  <c r="M33" i="8"/>
  <c r="M34" i="8"/>
  <c r="M32" i="8"/>
  <c r="G33" i="8"/>
  <c r="G34" i="8"/>
  <c r="G32" i="8"/>
  <c r="M24" i="8"/>
  <c r="L23" i="8"/>
  <c r="K23" i="8"/>
  <c r="J23" i="8"/>
  <c r="I23" i="8"/>
  <c r="M21" i="8"/>
  <c r="M22" i="8"/>
  <c r="M20" i="8"/>
  <c r="G24" i="8"/>
  <c r="F23" i="8"/>
  <c r="E23" i="8"/>
  <c r="D23" i="8"/>
  <c r="C23" i="8"/>
  <c r="G21" i="8"/>
  <c r="G22" i="8"/>
  <c r="G20" i="8"/>
  <c r="M17" i="8"/>
  <c r="L16" i="8"/>
  <c r="K16" i="8"/>
  <c r="J16" i="8"/>
  <c r="I16" i="8"/>
  <c r="M14" i="8"/>
  <c r="M15" i="8"/>
  <c r="M13" i="8"/>
  <c r="G17" i="8"/>
  <c r="F16" i="8"/>
  <c r="E16" i="8"/>
  <c r="D16" i="8"/>
  <c r="C16" i="8"/>
  <c r="G14" i="8"/>
  <c r="G15" i="8"/>
  <c r="G13" i="8"/>
  <c r="M10" i="8"/>
  <c r="L9" i="8"/>
  <c r="K9" i="8"/>
  <c r="J9" i="8"/>
  <c r="I9" i="8"/>
  <c r="F9" i="8"/>
  <c r="E9" i="8"/>
  <c r="D9" i="8"/>
  <c r="C9" i="8"/>
  <c r="R36" i="8"/>
  <c r="Q36" i="8"/>
  <c r="P36" i="8"/>
  <c r="O36" i="8"/>
  <c r="Q24" i="8"/>
  <c r="Q29" i="8" s="1"/>
  <c r="P24" i="8"/>
  <c r="P29" i="8" s="1"/>
  <c r="O24" i="8"/>
  <c r="O29" i="8" s="1"/>
  <c r="R24" i="8"/>
  <c r="R29" i="8" s="1"/>
  <c r="Q17" i="8"/>
  <c r="P17" i="8"/>
  <c r="O17" i="8"/>
  <c r="R17" i="8"/>
  <c r="Q10" i="8"/>
  <c r="P10" i="8"/>
  <c r="O10" i="8"/>
  <c r="DY5" i="1" s="1"/>
  <c r="R10" i="8"/>
  <c r="DD9" i="2" l="1"/>
  <c r="DD19" i="2" s="1"/>
  <c r="DY30" i="1" s="1"/>
  <c r="DD34" i="2"/>
  <c r="S24" i="8"/>
  <c r="S29" i="8" s="1"/>
  <c r="DY6" i="3"/>
  <c r="DY11" i="3" s="1"/>
  <c r="DY36" i="1" s="1"/>
  <c r="S36" i="8"/>
  <c r="S39" i="8" s="1"/>
  <c r="S17" i="8"/>
  <c r="S10" i="8"/>
  <c r="G16" i="8"/>
  <c r="M16" i="8"/>
  <c r="M23" i="8"/>
  <c r="G23" i="8"/>
  <c r="DY21" i="3" l="1"/>
  <c r="G70" i="8"/>
  <c r="L64" i="8"/>
  <c r="G64" i="8"/>
  <c r="G26" i="8"/>
  <c r="J29" i="8"/>
  <c r="I29" i="8"/>
  <c r="F29" i="8"/>
  <c r="E29" i="8"/>
  <c r="D29" i="8"/>
  <c r="C29" i="8"/>
  <c r="G7" i="8"/>
  <c r="G8" i="8"/>
  <c r="G6" i="8"/>
  <c r="G29" i="8" l="1"/>
  <c r="L29" i="8"/>
  <c r="BB75" i="7"/>
  <c r="BB74" i="7"/>
  <c r="BB73" i="7"/>
  <c r="BB72" i="7"/>
  <c r="BC76" i="7"/>
  <c r="BB76" i="7" s="1"/>
  <c r="BC47" i="7"/>
  <c r="BC30" i="7"/>
  <c r="BC20" i="7"/>
  <c r="BC10" i="7"/>
  <c r="BB94" i="7" l="1"/>
  <c r="BB89" i="7"/>
  <c r="BB62" i="7"/>
  <c r="BB57" i="7"/>
  <c r="BB46" i="7"/>
  <c r="BB45" i="7"/>
  <c r="BB44" i="7"/>
  <c r="BB43" i="7"/>
  <c r="BB29" i="7"/>
  <c r="BB28" i="7"/>
  <c r="BB27" i="7"/>
  <c r="BB26" i="7"/>
  <c r="BB19" i="7"/>
  <c r="BB18" i="7"/>
  <c r="BB17" i="7"/>
  <c r="BB16" i="7"/>
  <c r="BB9" i="7"/>
  <c r="BB8" i="7"/>
  <c r="BB7" i="7"/>
  <c r="BB6" i="7"/>
  <c r="BB10" i="7" l="1"/>
  <c r="BB30" i="7"/>
  <c r="BB47" i="7"/>
  <c r="BB20" i="7"/>
  <c r="BA76" i="7" l="1"/>
  <c r="BA67" i="7"/>
  <c r="BA47" i="7"/>
  <c r="BA52" i="7" s="1"/>
  <c r="BA30" i="7"/>
  <c r="BA20" i="7"/>
  <c r="BA10" i="7"/>
  <c r="AZ76" i="7" l="1"/>
  <c r="AZ67" i="7"/>
  <c r="BB67" i="7" s="1"/>
  <c r="AZ47" i="7"/>
  <c r="AZ52" i="7" s="1"/>
  <c r="AZ30" i="7"/>
  <c r="AZ38" i="7" s="1"/>
  <c r="AZ20" i="7"/>
  <c r="AZ10" i="7"/>
  <c r="AY76" i="7"/>
  <c r="AY47" i="7"/>
  <c r="AY52" i="7" s="1"/>
  <c r="AY30" i="7"/>
  <c r="AY20" i="7"/>
  <c r="AY10" i="7"/>
  <c r="BB52" i="7" l="1"/>
  <c r="AY38" i="7"/>
  <c r="BB38" i="7" l="1"/>
  <c r="AW103" i="7"/>
  <c r="AW89" i="7"/>
  <c r="AW75" i="7"/>
  <c r="AW74" i="7"/>
  <c r="AW73" i="7"/>
  <c r="AW72" i="7"/>
  <c r="AW83" i="7" l="1"/>
  <c r="AW57" i="7"/>
  <c r="AW46" i="7"/>
  <c r="AW45" i="7"/>
  <c r="AW44" i="7"/>
  <c r="AW43" i="7"/>
  <c r="AW28" i="7"/>
  <c r="AW27" i="7"/>
  <c r="AW26" i="7"/>
  <c r="AW19" i="7"/>
  <c r="AW18" i="7"/>
  <c r="AW17" i="7"/>
  <c r="AW16" i="7"/>
  <c r="AW9" i="7"/>
  <c r="AW8" i="7"/>
  <c r="AW7" i="7"/>
  <c r="AW6" i="7"/>
  <c r="AT62" i="7" l="1"/>
  <c r="AW62" i="7" s="1"/>
  <c r="AT67" i="7" l="1"/>
  <c r="AW35" i="7"/>
  <c r="AV76" i="7" l="1"/>
  <c r="AW76" i="7" s="1"/>
  <c r="AU76" i="7"/>
  <c r="AT76" i="7"/>
  <c r="AS76" i="7"/>
  <c r="AV47" i="7"/>
  <c r="AU47" i="7"/>
  <c r="AT47" i="7"/>
  <c r="AT52" i="7" s="1"/>
  <c r="AS47" i="7"/>
  <c r="AS52" i="7" s="1"/>
  <c r="AU30" i="7"/>
  <c r="AT30" i="7"/>
  <c r="AS30" i="7"/>
  <c r="AS38" i="7" s="1"/>
  <c r="AV30" i="7"/>
  <c r="AU20" i="7"/>
  <c r="AT20" i="7"/>
  <c r="AS20" i="7"/>
  <c r="AV20" i="7"/>
  <c r="AU10" i="7"/>
  <c r="AT10" i="7"/>
  <c r="AS10" i="7"/>
  <c r="AV10" i="7"/>
  <c r="AP89" i="7"/>
  <c r="AW47" i="7" l="1"/>
  <c r="AT38" i="7"/>
  <c r="AW20" i="7"/>
  <c r="AU52" i="7"/>
  <c r="AW52" i="7" s="1"/>
  <c r="AU38" i="7"/>
  <c r="AW30" i="7"/>
  <c r="AW10" i="7"/>
  <c r="AV38" i="7"/>
  <c r="AJ89" i="7"/>
  <c r="AW38" i="7" l="1"/>
  <c r="DJ29" i="1" l="1"/>
  <c r="DJ41" i="1" s="1"/>
  <c r="DJ44" i="1"/>
  <c r="DK36" i="1"/>
  <c r="DJ18" i="1"/>
  <c r="DJ17" i="1"/>
  <c r="DK15" i="1"/>
  <c r="DJ15" i="1" s="1"/>
  <c r="DJ10" i="1" l="1"/>
  <c r="DJ9" i="1"/>
  <c r="DJ8" i="1"/>
  <c r="AQ62" i="7" l="1"/>
  <c r="AQ67" i="7" s="1"/>
  <c r="AQ47" i="7"/>
  <c r="AQ30" i="7" l="1"/>
  <c r="AQ89" i="7" l="1"/>
  <c r="AQ94" i="7"/>
  <c r="AQ74" i="7"/>
  <c r="AQ73" i="7"/>
  <c r="AQ72" i="7"/>
  <c r="AP75" i="7"/>
  <c r="AQ75" i="7" s="1"/>
  <c r="AP62" i="7"/>
  <c r="AP57" i="7"/>
  <c r="AQ52" i="7"/>
  <c r="AP46" i="7"/>
  <c r="AP45" i="7"/>
  <c r="AP44" i="7"/>
  <c r="AP43" i="7"/>
  <c r="AP29" i="7"/>
  <c r="AP28" i="7"/>
  <c r="AP27" i="7"/>
  <c r="AP26" i="7"/>
  <c r="AQ20" i="7"/>
  <c r="DK24" i="1" s="1"/>
  <c r="AP19" i="7"/>
  <c r="AP18" i="7"/>
  <c r="AP17" i="7"/>
  <c r="AP16" i="7"/>
  <c r="AP7" i="7"/>
  <c r="AP8" i="7"/>
  <c r="AP9" i="7"/>
  <c r="AQ10" i="7"/>
  <c r="AP6" i="7"/>
  <c r="AP47" i="7" l="1"/>
  <c r="AP52" i="7" s="1"/>
  <c r="AP10" i="7"/>
  <c r="DJ5" i="1" s="1"/>
  <c r="AP76" i="7"/>
  <c r="AQ76" i="7" s="1"/>
  <c r="AP20" i="7"/>
  <c r="AP30" i="7"/>
  <c r="DI46" i="1"/>
  <c r="DI37" i="1"/>
  <c r="AO76" i="7"/>
  <c r="AO47" i="7"/>
  <c r="AO52" i="7" s="1"/>
  <c r="AO30" i="7"/>
  <c r="AO38" i="7" s="1"/>
  <c r="AO20" i="7"/>
  <c r="AO10" i="7"/>
  <c r="DI5" i="1" s="1"/>
  <c r="DI30" i="1" l="1"/>
  <c r="DI41" i="1" s="1"/>
  <c r="DI36" i="1"/>
  <c r="DI7" i="1"/>
  <c r="DI11" i="1" s="1"/>
  <c r="DI14" i="1" s="1"/>
  <c r="DI16" i="1" s="1"/>
  <c r="DI19" i="1" s="1"/>
  <c r="DI21" i="1" s="1"/>
  <c r="AP38" i="7"/>
  <c r="DJ7" i="1"/>
  <c r="DK45" i="1" l="1"/>
  <c r="DK20" i="1"/>
  <c r="DK12" i="1"/>
  <c r="DH46" i="1"/>
  <c r="DH37" i="1"/>
  <c r="AN76" i="7"/>
  <c r="AN47" i="7"/>
  <c r="AN52" i="7" s="1"/>
  <c r="AN30" i="7"/>
  <c r="AN38" i="7" s="1"/>
  <c r="AN20" i="7"/>
  <c r="DH24" i="1" s="1"/>
  <c r="AN10" i="7"/>
  <c r="DH5" i="1" s="1"/>
  <c r="AQ38" i="7" l="1"/>
  <c r="DH36" i="1"/>
  <c r="DH7" i="1"/>
  <c r="DH11" i="1" s="1"/>
  <c r="DH14" i="1" s="1"/>
  <c r="DH16" i="1" s="1"/>
  <c r="DH19" i="1" s="1"/>
  <c r="DH21" i="1" s="1"/>
  <c r="DH30" i="1"/>
  <c r="DH41" i="1" s="1"/>
  <c r="DJ37" i="1" l="1"/>
  <c r="AM76" i="7"/>
  <c r="AM67" i="7"/>
  <c r="AP67" i="7" s="1"/>
  <c r="AM47" i="7"/>
  <c r="AM30" i="7"/>
  <c r="AM20" i="7"/>
  <c r="AM10" i="7"/>
  <c r="DG5" i="1" s="1"/>
  <c r="DK5" i="1" s="1"/>
  <c r="DG36" i="1"/>
  <c r="DG46" i="1"/>
  <c r="DG37" i="1"/>
  <c r="DG7" i="1"/>
  <c r="DK37" i="1" l="1"/>
  <c r="DJ36" i="1"/>
  <c r="DG11" i="1"/>
  <c r="DG14" i="1" s="1"/>
  <c r="DG16" i="1" s="1"/>
  <c r="DG19" i="1" s="1"/>
  <c r="DG21" i="1" s="1"/>
  <c r="DK7" i="1"/>
  <c r="DK11" i="1" s="1"/>
  <c r="DK14" i="1" s="1"/>
  <c r="DK16" i="1" s="1"/>
  <c r="DK19" i="1" s="1"/>
  <c r="DK21" i="1" s="1"/>
  <c r="DG30" i="1"/>
  <c r="DG41" i="1" s="1"/>
  <c r="DG24" i="1"/>
  <c r="DJ24" i="1" s="1"/>
  <c r="AK94" i="7" l="1"/>
  <c r="AK89" i="7"/>
  <c r="AI76" i="7" l="1"/>
  <c r="AI30" i="7"/>
  <c r="AI38" i="7" s="1"/>
  <c r="AK72" i="7" l="1"/>
  <c r="AH62" i="7"/>
  <c r="AH67" i="7" s="1"/>
  <c r="AA91" i="7"/>
  <c r="AG91" i="7"/>
  <c r="AJ76" i="7"/>
  <c r="AK76" i="7" s="1"/>
  <c r="AH76" i="7"/>
  <c r="AG76" i="7"/>
  <c r="AG79" i="7" s="1"/>
  <c r="AK75" i="7"/>
  <c r="AK74" i="7"/>
  <c r="AK73" i="7"/>
  <c r="AG68" i="7"/>
  <c r="AJ67" i="7"/>
  <c r="AG67" i="7"/>
  <c r="AG64" i="7"/>
  <c r="AK62" i="7"/>
  <c r="AG59" i="7"/>
  <c r="AK57" i="7"/>
  <c r="AG54" i="7"/>
  <c r="AK52" i="7"/>
  <c r="AJ47" i="7"/>
  <c r="AI47" i="7"/>
  <c r="AH47" i="7"/>
  <c r="AG47" i="7"/>
  <c r="AG49" i="7" s="1"/>
  <c r="AK46" i="7"/>
  <c r="AK45" i="7"/>
  <c r="AK44" i="7"/>
  <c r="AK43" i="7"/>
  <c r="AJ30" i="7"/>
  <c r="AH30" i="7"/>
  <c r="AH38" i="7" s="1"/>
  <c r="AG30" i="7"/>
  <c r="AG33" i="7" s="1"/>
  <c r="AK29" i="7"/>
  <c r="AK28" i="7"/>
  <c r="AK27" i="7"/>
  <c r="AK26" i="7"/>
  <c r="AJ20" i="7"/>
  <c r="AI20" i="7"/>
  <c r="AH20" i="7"/>
  <c r="AG20" i="7"/>
  <c r="AG23" i="7" s="1"/>
  <c r="AK19" i="7"/>
  <c r="AK18" i="7"/>
  <c r="AK17" i="7"/>
  <c r="AK16" i="7"/>
  <c r="AJ10" i="7"/>
  <c r="AI10" i="7"/>
  <c r="AH10" i="7"/>
  <c r="AG10" i="7"/>
  <c r="AG13" i="7" s="1"/>
  <c r="AK9" i="7"/>
  <c r="AK8" i="7"/>
  <c r="AK7" i="7"/>
  <c r="AK6" i="7"/>
  <c r="AH13" i="7" l="1"/>
  <c r="AI13" i="7"/>
  <c r="AJ13" i="7"/>
  <c r="AK30" i="7"/>
  <c r="AK67" i="7"/>
  <c r="AG69" i="7"/>
  <c r="AK47" i="7"/>
  <c r="AK20" i="7"/>
  <c r="AK10" i="7"/>
  <c r="AK13" i="7" s="1"/>
  <c r="AK38" i="7" l="1"/>
  <c r="AG40" i="7"/>
  <c r="AE90" i="7"/>
  <c r="AE89" i="7"/>
  <c r="AE91" i="7" l="1"/>
  <c r="AE78" i="7"/>
  <c r="AE77" i="7"/>
  <c r="AE75" i="7"/>
  <c r="AE74" i="7"/>
  <c r="AE73" i="7"/>
  <c r="AE72" i="7"/>
  <c r="AD68" i="7" l="1"/>
  <c r="AC68" i="7"/>
  <c r="AB68" i="7"/>
  <c r="AA68" i="7"/>
  <c r="AD67" i="7"/>
  <c r="AC67" i="7"/>
  <c r="AB67" i="7"/>
  <c r="AA67" i="7"/>
  <c r="AD91" i="7"/>
  <c r="AC91" i="7"/>
  <c r="AB91" i="7"/>
  <c r="AD76" i="7"/>
  <c r="AC76" i="7"/>
  <c r="AC79" i="7" s="1"/>
  <c r="AB76" i="7"/>
  <c r="AD64" i="7"/>
  <c r="AC64" i="7"/>
  <c r="AB64" i="7"/>
  <c r="AD59" i="7"/>
  <c r="AC59" i="7"/>
  <c r="AB59" i="7"/>
  <c r="AD54" i="7"/>
  <c r="AC54" i="7"/>
  <c r="AB54" i="7"/>
  <c r="AD47" i="7"/>
  <c r="AD49" i="7" s="1"/>
  <c r="AC47" i="7"/>
  <c r="AC49" i="7" s="1"/>
  <c r="AB47" i="7"/>
  <c r="AB49" i="7" s="1"/>
  <c r="AD39" i="7"/>
  <c r="AC39" i="7"/>
  <c r="AB39" i="7"/>
  <c r="AD30" i="7"/>
  <c r="AD38" i="7" s="1"/>
  <c r="AC30" i="7"/>
  <c r="AC38" i="7" s="1"/>
  <c r="AB30" i="7"/>
  <c r="AB38" i="7" s="1"/>
  <c r="AD20" i="7"/>
  <c r="AD23" i="7" s="1"/>
  <c r="AC20" i="7"/>
  <c r="AC23" i="7" s="1"/>
  <c r="AB20" i="7"/>
  <c r="AB23" i="7" s="1"/>
  <c r="AD10" i="7"/>
  <c r="AD13" i="7" s="1"/>
  <c r="AC10" i="7"/>
  <c r="AC13" i="7" s="1"/>
  <c r="AB10" i="7"/>
  <c r="AB13" i="7" s="1"/>
  <c r="AA76" i="7"/>
  <c r="AA79" i="7" s="1"/>
  <c r="AA64" i="7"/>
  <c r="AE63" i="7"/>
  <c r="AE62" i="7"/>
  <c r="AA59" i="7"/>
  <c r="AE58" i="7"/>
  <c r="AE57" i="7"/>
  <c r="AA54" i="7"/>
  <c r="AE53" i="7"/>
  <c r="AE52" i="7"/>
  <c r="AE48" i="7"/>
  <c r="AA47" i="7"/>
  <c r="AA49" i="7" s="1"/>
  <c r="AE46" i="7"/>
  <c r="AE45" i="7"/>
  <c r="AE44" i="7"/>
  <c r="AE43" i="7"/>
  <c r="AA39" i="7"/>
  <c r="AE35" i="7"/>
  <c r="AE32" i="7"/>
  <c r="AE31" i="7"/>
  <c r="AA30" i="7"/>
  <c r="AA33" i="7" s="1"/>
  <c r="AE29" i="7"/>
  <c r="AE28" i="7"/>
  <c r="AE27" i="7"/>
  <c r="AE26" i="7"/>
  <c r="AE22" i="7"/>
  <c r="AE21" i="7"/>
  <c r="AA20" i="7"/>
  <c r="AA23" i="7" s="1"/>
  <c r="AE19" i="7"/>
  <c r="AE18" i="7"/>
  <c r="AE17" i="7"/>
  <c r="AE16" i="7"/>
  <c r="AE12" i="7"/>
  <c r="AE11" i="7"/>
  <c r="AA10" i="7"/>
  <c r="AA13" i="7" s="1"/>
  <c r="AE9" i="7"/>
  <c r="AE8" i="7"/>
  <c r="AE7" i="7"/>
  <c r="AE6" i="7"/>
  <c r="AD79" i="7" l="1"/>
  <c r="AE79" i="7" s="1"/>
  <c r="AE76" i="7"/>
  <c r="AD69" i="7"/>
  <c r="AC33" i="7"/>
  <c r="AB79" i="7"/>
  <c r="AB40" i="7"/>
  <c r="AB33" i="7"/>
  <c r="AC40" i="7"/>
  <c r="AD40" i="7"/>
  <c r="AE67" i="7"/>
  <c r="AA69" i="7"/>
  <c r="AE68" i="7"/>
  <c r="AC69" i="7"/>
  <c r="AB69" i="7"/>
  <c r="AE20" i="7"/>
  <c r="AE23" i="7" s="1"/>
  <c r="AD33" i="7"/>
  <c r="AE39" i="7"/>
  <c r="AE64" i="7"/>
  <c r="AE59" i="7"/>
  <c r="AE54" i="7"/>
  <c r="AE47" i="7"/>
  <c r="AE49" i="7" s="1"/>
  <c r="AE30" i="7"/>
  <c r="AE33" i="7" s="1"/>
  <c r="AE10" i="7"/>
  <c r="AE13" i="7" s="1"/>
  <c r="AA38" i="7"/>
  <c r="Y76" i="7"/>
  <c r="Y79" i="7" s="1"/>
  <c r="Y91" i="7"/>
  <c r="X91" i="7"/>
  <c r="X76" i="7"/>
  <c r="X79" i="7" s="1"/>
  <c r="X68" i="7"/>
  <c r="X67" i="7"/>
  <c r="W68" i="7"/>
  <c r="W67" i="7"/>
  <c r="X64" i="7"/>
  <c r="X59" i="7"/>
  <c r="X54" i="7"/>
  <c r="X47" i="7"/>
  <c r="X49" i="7" s="1"/>
  <c r="X40" i="7"/>
  <c r="X30" i="7"/>
  <c r="X33" i="7" s="1"/>
  <c r="X20" i="7"/>
  <c r="X23" i="7" s="1"/>
  <c r="Y9" i="7"/>
  <c r="Y8" i="7"/>
  <c r="Y7" i="7"/>
  <c r="Y6" i="7"/>
  <c r="X10" i="7"/>
  <c r="X13" i="7" s="1"/>
  <c r="W69" i="7" l="1"/>
  <c r="AE69" i="7"/>
  <c r="AE38" i="7"/>
  <c r="AE40" i="7" s="1"/>
  <c r="AA40" i="7"/>
  <c r="Y10" i="7"/>
  <c r="X69" i="7"/>
  <c r="W91" i="7"/>
  <c r="W64" i="7"/>
  <c r="W59" i="7"/>
  <c r="W76" i="7"/>
  <c r="W79" i="7" s="1"/>
  <c r="W54" i="7"/>
  <c r="W47" i="7"/>
  <c r="W49" i="7" s="1"/>
  <c r="W40" i="7"/>
  <c r="W30" i="7"/>
  <c r="W33" i="7" s="1"/>
  <c r="W20" i="7"/>
  <c r="W23" i="7" s="1"/>
  <c r="W10" i="7"/>
  <c r="W13" i="7" s="1"/>
  <c r="V68" i="7" l="1"/>
  <c r="V67" i="7"/>
  <c r="Y67" i="7" l="1"/>
  <c r="V91" i="7"/>
  <c r="V76" i="7"/>
  <c r="V79" i="7" s="1"/>
  <c r="V69" i="7"/>
  <c r="V64" i="7"/>
  <c r="V59" i="7"/>
  <c r="V54" i="7"/>
  <c r="V47" i="7"/>
  <c r="V49" i="7" s="1"/>
  <c r="V39" i="7"/>
  <c r="V30" i="7"/>
  <c r="V38" i="7" s="1"/>
  <c r="V20" i="7"/>
  <c r="V10" i="7"/>
  <c r="V13" i="7" s="1"/>
  <c r="V40" i="7" l="1"/>
  <c r="V33" i="7"/>
  <c r="V23" i="7"/>
  <c r="M48" i="7"/>
  <c r="U39" i="7" l="1"/>
  <c r="Y35" i="7"/>
  <c r="S90" i="7" l="1"/>
  <c r="S89" i="7"/>
  <c r="M90" i="7"/>
  <c r="M89" i="7"/>
  <c r="G90" i="7"/>
  <c r="G89" i="7"/>
  <c r="S78" i="7"/>
  <c r="S77" i="7"/>
  <c r="S75" i="7"/>
  <c r="S74" i="7"/>
  <c r="S73" i="7"/>
  <c r="S72" i="7"/>
  <c r="M78" i="7"/>
  <c r="M77" i="7"/>
  <c r="M75" i="7"/>
  <c r="M74" i="7"/>
  <c r="M73" i="7"/>
  <c r="M72" i="7"/>
  <c r="G78" i="7"/>
  <c r="G77" i="7"/>
  <c r="G75" i="7"/>
  <c r="G74" i="7"/>
  <c r="G73" i="7"/>
  <c r="G72" i="7"/>
  <c r="S91" i="7" l="1"/>
  <c r="M91" i="7"/>
  <c r="S38" i="7"/>
  <c r="R40" i="7"/>
  <c r="Q40" i="7"/>
  <c r="P40" i="7"/>
  <c r="O40" i="7"/>
  <c r="L40" i="7"/>
  <c r="K40" i="7"/>
  <c r="J40" i="7"/>
  <c r="I40" i="7"/>
  <c r="F40" i="7"/>
  <c r="E40" i="7"/>
  <c r="D40" i="7"/>
  <c r="C40" i="7"/>
  <c r="R35" i="7"/>
  <c r="L35" i="7"/>
  <c r="G35" i="7"/>
  <c r="U64" i="7" l="1"/>
  <c r="R64" i="7"/>
  <c r="Q64" i="7"/>
  <c r="P64" i="7"/>
  <c r="O64" i="7"/>
  <c r="L64" i="7"/>
  <c r="K64" i="7"/>
  <c r="J64" i="7"/>
  <c r="I64" i="7"/>
  <c r="E64" i="7"/>
  <c r="D64" i="7"/>
  <c r="C64" i="7"/>
  <c r="Y63" i="7"/>
  <c r="S63" i="7"/>
  <c r="M63" i="7"/>
  <c r="Y62" i="7"/>
  <c r="S62" i="7"/>
  <c r="M62" i="7"/>
  <c r="U59" i="7"/>
  <c r="R59" i="7"/>
  <c r="Q59" i="7"/>
  <c r="P59" i="7"/>
  <c r="O59" i="7"/>
  <c r="L59" i="7"/>
  <c r="K59" i="7"/>
  <c r="J59" i="7"/>
  <c r="I59" i="7"/>
  <c r="E59" i="7"/>
  <c r="D59" i="7"/>
  <c r="C59" i="7"/>
  <c r="Y58" i="7"/>
  <c r="S58" i="7"/>
  <c r="M58" i="7"/>
  <c r="Y57" i="7"/>
  <c r="S57" i="7"/>
  <c r="M57" i="7"/>
  <c r="U69" i="7"/>
  <c r="R69" i="7"/>
  <c r="Q69" i="7"/>
  <c r="P69" i="7"/>
  <c r="O69" i="7"/>
  <c r="L69" i="7"/>
  <c r="K69" i="7"/>
  <c r="J69" i="7"/>
  <c r="I69" i="7"/>
  <c r="F69" i="7"/>
  <c r="E69" i="7"/>
  <c r="D69" i="7"/>
  <c r="C69" i="7"/>
  <c r="Y68" i="7"/>
  <c r="S68" i="7"/>
  <c r="M68" i="7"/>
  <c r="G68" i="7"/>
  <c r="S67" i="7"/>
  <c r="M67" i="7"/>
  <c r="G67" i="7"/>
  <c r="U91" i="7"/>
  <c r="U76" i="7"/>
  <c r="U79" i="7" s="1"/>
  <c r="U54" i="7"/>
  <c r="Y53" i="7"/>
  <c r="Y52" i="7"/>
  <c r="Y48" i="7"/>
  <c r="U47" i="7"/>
  <c r="U49" i="7" s="1"/>
  <c r="Y46" i="7"/>
  <c r="Y45" i="7"/>
  <c r="Y44" i="7"/>
  <c r="Y43" i="7"/>
  <c r="Y39" i="7"/>
  <c r="Y32" i="7"/>
  <c r="Y31" i="7"/>
  <c r="U30" i="7"/>
  <c r="Y29" i="7"/>
  <c r="Y28" i="7"/>
  <c r="Y27" i="7"/>
  <c r="Y26" i="7"/>
  <c r="Y22" i="7"/>
  <c r="Y21" i="7"/>
  <c r="U20" i="7"/>
  <c r="U23" i="7" s="1"/>
  <c r="Y19" i="7"/>
  <c r="Y18" i="7"/>
  <c r="Y17" i="7"/>
  <c r="Y16" i="7"/>
  <c r="Y12" i="7"/>
  <c r="Y11" i="7"/>
  <c r="U10" i="7"/>
  <c r="U13" i="7" s="1"/>
  <c r="R91" i="7"/>
  <c r="Q91" i="7"/>
  <c r="P91" i="7"/>
  <c r="O91" i="7"/>
  <c r="R76" i="7"/>
  <c r="Q76" i="7"/>
  <c r="Q79" i="7" s="1"/>
  <c r="P76" i="7"/>
  <c r="P79" i="7" s="1"/>
  <c r="O76" i="7"/>
  <c r="O79" i="7" s="1"/>
  <c r="R54" i="7"/>
  <c r="Q54" i="7"/>
  <c r="P54" i="7"/>
  <c r="O54" i="7"/>
  <c r="S53" i="7"/>
  <c r="S52" i="7"/>
  <c r="S48" i="7"/>
  <c r="R47" i="7"/>
  <c r="R49" i="7" s="1"/>
  <c r="Q47" i="7"/>
  <c r="Q49" i="7" s="1"/>
  <c r="P47" i="7"/>
  <c r="P49" i="7" s="1"/>
  <c r="O47" i="7"/>
  <c r="O49" i="7" s="1"/>
  <c r="S46" i="7"/>
  <c r="S45" i="7"/>
  <c r="S44" i="7"/>
  <c r="S43" i="7"/>
  <c r="S39" i="7"/>
  <c r="S40" i="7" s="1"/>
  <c r="S32" i="7"/>
  <c r="S31" i="7"/>
  <c r="R30" i="7"/>
  <c r="R33" i="7" s="1"/>
  <c r="Q30" i="7"/>
  <c r="Q33" i="7" s="1"/>
  <c r="P30" i="7"/>
  <c r="P33" i="7" s="1"/>
  <c r="O30" i="7"/>
  <c r="O33" i="7" s="1"/>
  <c r="S29" i="7"/>
  <c r="S28" i="7"/>
  <c r="S27" i="7"/>
  <c r="S26" i="7"/>
  <c r="S22" i="7"/>
  <c r="S21" i="7"/>
  <c r="R20" i="7"/>
  <c r="R23" i="7" s="1"/>
  <c r="Q20" i="7"/>
  <c r="Q23" i="7" s="1"/>
  <c r="P20" i="7"/>
  <c r="P23" i="7" s="1"/>
  <c r="O20" i="7"/>
  <c r="O23" i="7" s="1"/>
  <c r="S19" i="7"/>
  <c r="S18" i="7"/>
  <c r="S17" i="7"/>
  <c r="S16" i="7"/>
  <c r="S12" i="7"/>
  <c r="S11" i="7"/>
  <c r="R10" i="7"/>
  <c r="R13" i="7" s="1"/>
  <c r="Q10" i="7"/>
  <c r="Q13" i="7" s="1"/>
  <c r="P10" i="7"/>
  <c r="P13" i="7" s="1"/>
  <c r="O10" i="7"/>
  <c r="O13" i="7" s="1"/>
  <c r="S9" i="7"/>
  <c r="S8" i="7"/>
  <c r="S7" i="7"/>
  <c r="S6" i="7"/>
  <c r="L91" i="7"/>
  <c r="K91" i="7"/>
  <c r="J91" i="7"/>
  <c r="I91" i="7"/>
  <c r="L76" i="7"/>
  <c r="K76" i="7"/>
  <c r="K79" i="7" s="1"/>
  <c r="J76" i="7"/>
  <c r="J79" i="7" s="1"/>
  <c r="I76" i="7"/>
  <c r="I79" i="7" s="1"/>
  <c r="L54" i="7"/>
  <c r="K54" i="7"/>
  <c r="J54" i="7"/>
  <c r="I54" i="7"/>
  <c r="M53" i="7"/>
  <c r="M52" i="7"/>
  <c r="L47" i="7"/>
  <c r="L49" i="7" s="1"/>
  <c r="K47" i="7"/>
  <c r="K49" i="7" s="1"/>
  <c r="J47" i="7"/>
  <c r="J49" i="7" s="1"/>
  <c r="I47" i="7"/>
  <c r="I49" i="7" s="1"/>
  <c r="M46" i="7"/>
  <c r="M45" i="7"/>
  <c r="M44" i="7"/>
  <c r="M43" i="7"/>
  <c r="M39" i="7"/>
  <c r="M38" i="7"/>
  <c r="M32" i="7"/>
  <c r="M31" i="7"/>
  <c r="L30" i="7"/>
  <c r="L33" i="7" s="1"/>
  <c r="K30" i="7"/>
  <c r="K33" i="7" s="1"/>
  <c r="J30" i="7"/>
  <c r="J33" i="7" s="1"/>
  <c r="I30" i="7"/>
  <c r="I33" i="7" s="1"/>
  <c r="M29" i="7"/>
  <c r="M28" i="7"/>
  <c r="M27" i="7"/>
  <c r="M26" i="7"/>
  <c r="M22" i="7"/>
  <c r="M21" i="7"/>
  <c r="L20" i="7"/>
  <c r="L23" i="7" s="1"/>
  <c r="K20" i="7"/>
  <c r="K23" i="7" s="1"/>
  <c r="J20" i="7"/>
  <c r="J23" i="7" s="1"/>
  <c r="I20" i="7"/>
  <c r="I23" i="7" s="1"/>
  <c r="M19" i="7"/>
  <c r="M18" i="7"/>
  <c r="M17" i="7"/>
  <c r="M16" i="7"/>
  <c r="M12" i="7"/>
  <c r="M11" i="7"/>
  <c r="K10" i="7"/>
  <c r="K13" i="7" s="1"/>
  <c r="J10" i="7"/>
  <c r="J13" i="7" s="1"/>
  <c r="I10" i="7"/>
  <c r="I13" i="7" s="1"/>
  <c r="F91" i="7"/>
  <c r="E91" i="7"/>
  <c r="D91" i="7"/>
  <c r="C91" i="7"/>
  <c r="F76" i="7"/>
  <c r="E76" i="7"/>
  <c r="E79" i="7" s="1"/>
  <c r="D76" i="7"/>
  <c r="D79" i="7" s="1"/>
  <c r="C76" i="7"/>
  <c r="C79" i="7" s="1"/>
  <c r="F54" i="7"/>
  <c r="E54" i="7"/>
  <c r="D54" i="7"/>
  <c r="C54" i="7"/>
  <c r="G53" i="7"/>
  <c r="G52" i="7"/>
  <c r="G39" i="7"/>
  <c r="G38" i="7"/>
  <c r="G48" i="7"/>
  <c r="F47" i="7"/>
  <c r="F49" i="7" s="1"/>
  <c r="E47" i="7"/>
  <c r="E49" i="7" s="1"/>
  <c r="D47" i="7"/>
  <c r="D49" i="7" s="1"/>
  <c r="C47" i="7"/>
  <c r="C49" i="7" s="1"/>
  <c r="G46" i="7"/>
  <c r="G45" i="7"/>
  <c r="G44" i="7"/>
  <c r="G43" i="7"/>
  <c r="G32" i="7"/>
  <c r="G31" i="7"/>
  <c r="F30" i="7"/>
  <c r="F33" i="7" s="1"/>
  <c r="E30" i="7"/>
  <c r="E33" i="7" s="1"/>
  <c r="D30" i="7"/>
  <c r="D33" i="7" s="1"/>
  <c r="C30" i="7"/>
  <c r="C33" i="7" s="1"/>
  <c r="G29" i="7"/>
  <c r="G28" i="7"/>
  <c r="G27" i="7"/>
  <c r="G26" i="7"/>
  <c r="G22" i="7"/>
  <c r="G21" i="7"/>
  <c r="F20" i="7"/>
  <c r="F23" i="7" s="1"/>
  <c r="E20" i="7"/>
  <c r="E23" i="7" s="1"/>
  <c r="D20" i="7"/>
  <c r="D23" i="7" s="1"/>
  <c r="C20" i="7"/>
  <c r="C23" i="7" s="1"/>
  <c r="G19" i="7"/>
  <c r="G18" i="7"/>
  <c r="G17" i="7"/>
  <c r="G16" i="7"/>
  <c r="C10" i="7"/>
  <c r="C13" i="7" s="1"/>
  <c r="F10" i="7"/>
  <c r="F13" i="7" s="1"/>
  <c r="E10" i="7"/>
  <c r="E13" i="7" s="1"/>
  <c r="D10" i="7"/>
  <c r="D13" i="7" s="1"/>
  <c r="G12" i="7"/>
  <c r="G11" i="7"/>
  <c r="G9" i="7"/>
  <c r="G8" i="7"/>
  <c r="G7" i="7"/>
  <c r="G6" i="7"/>
  <c r="M40" i="7" l="1"/>
  <c r="U33" i="7"/>
  <c r="U38" i="7"/>
  <c r="G40" i="7"/>
  <c r="F79" i="7"/>
  <c r="G76" i="7"/>
  <c r="G79" i="7" s="1"/>
  <c r="R79" i="7"/>
  <c r="S76" i="7"/>
  <c r="S79" i="7" s="1"/>
  <c r="L79" i="7"/>
  <c r="M76" i="7"/>
  <c r="M79" i="7" s="1"/>
  <c r="M59" i="7"/>
  <c r="M64" i="7"/>
  <c r="S64" i="7"/>
  <c r="Y59" i="7"/>
  <c r="Y64" i="7"/>
  <c r="S59" i="7"/>
  <c r="G91" i="7"/>
  <c r="Y69" i="7"/>
  <c r="M30" i="7"/>
  <c r="M33" i="7" s="1"/>
  <c r="S54" i="7"/>
  <c r="Y54" i="7"/>
  <c r="G54" i="7"/>
  <c r="S69" i="7"/>
  <c r="S30" i="7"/>
  <c r="S33" i="7" s="1"/>
  <c r="M54" i="7"/>
  <c r="S20" i="7"/>
  <c r="S23" i="7" s="1"/>
  <c r="M47" i="7"/>
  <c r="M49" i="7" s="1"/>
  <c r="Y47" i="7"/>
  <c r="Y49" i="7" s="1"/>
  <c r="S10" i="7"/>
  <c r="S13" i="7" s="1"/>
  <c r="S47" i="7"/>
  <c r="S49" i="7" s="1"/>
  <c r="Y30" i="7"/>
  <c r="Y33" i="7" s="1"/>
  <c r="G69" i="7"/>
  <c r="M20" i="7"/>
  <c r="M23" i="7" s="1"/>
  <c r="Y20" i="7"/>
  <c r="Y23" i="7" s="1"/>
  <c r="M69" i="7"/>
  <c r="Y13" i="7"/>
  <c r="G10" i="7"/>
  <c r="G13" i="7" s="1"/>
  <c r="G47" i="7"/>
  <c r="G49" i="7" s="1"/>
  <c r="G30" i="7"/>
  <c r="G33" i="7" s="1"/>
  <c r="G20" i="7"/>
  <c r="G23" i="7" s="1"/>
  <c r="U40" i="7" l="1"/>
  <c r="Y38" i="7"/>
  <c r="Y40" i="7" s="1"/>
  <c r="M8" i="7" l="1"/>
  <c r="M7" i="7"/>
  <c r="L10" i="7"/>
  <c r="L13" i="7" s="1"/>
  <c r="M6" i="7"/>
  <c r="M9" i="7"/>
  <c r="M10" i="7" l="1"/>
  <c r="M13" i="7" s="1"/>
  <c r="F59" i="7"/>
  <c r="G58" i="7"/>
  <c r="G57" i="7"/>
  <c r="F64" i="7"/>
  <c r="G62" i="7"/>
  <c r="G63" i="7"/>
  <c r="G64" i="7" l="1"/>
  <c r="G59" i="7"/>
  <c r="DJ11" i="1" l="1"/>
  <c r="DJ14" i="1" s="1"/>
  <c r="DJ16" i="1" s="1"/>
  <c r="DJ19" i="1" s="1"/>
  <c r="DJ21" i="1" s="1"/>
  <c r="DD39" i="2" l="1"/>
  <c r="DD41" i="2" s="1"/>
  <c r="DD53" i="2" s="1"/>
  <c r="AW67" i="7"/>
  <c r="G9" i="8" l="1"/>
  <c r="G10" i="8"/>
  <c r="M9" i="8"/>
  <c r="D35" i="8"/>
  <c r="F35" i="8"/>
  <c r="E35" i="8"/>
  <c r="C35" i="8"/>
  <c r="G36" i="8"/>
  <c r="G39" i="8" s="1"/>
  <c r="J35" i="8"/>
  <c r="L35" i="8"/>
  <c r="K35" i="8"/>
  <c r="I35" i="8"/>
  <c r="M36" i="8"/>
  <c r="M39" i="8" s="1"/>
  <c r="M35" i="8" l="1"/>
  <c r="G35" i="8"/>
</calcChain>
</file>

<file path=xl/sharedStrings.xml><?xml version="1.0" encoding="utf-8"?>
<sst xmlns="http://schemas.openxmlformats.org/spreadsheetml/2006/main" count="738" uniqueCount="162">
  <si>
    <t>EBITDA</t>
  </si>
  <si>
    <t>EBIT</t>
  </si>
  <si>
    <t>Financial items (net)</t>
  </si>
  <si>
    <t>Income Tax</t>
  </si>
  <si>
    <t>Net result (Group)</t>
  </si>
  <si>
    <t>Minority interests</t>
  </si>
  <si>
    <t>Net result (NKT share)</t>
  </si>
  <si>
    <t>Q1</t>
  </si>
  <si>
    <t>Q2</t>
  </si>
  <si>
    <t>Q3</t>
  </si>
  <si>
    <t>Q4</t>
  </si>
  <si>
    <t>Total</t>
  </si>
  <si>
    <t>Balance Sheet</t>
  </si>
  <si>
    <t>Key figures</t>
  </si>
  <si>
    <t>Equity ratio</t>
  </si>
  <si>
    <t>Assets</t>
  </si>
  <si>
    <t>Liabilities</t>
  </si>
  <si>
    <t>Receivables</t>
  </si>
  <si>
    <t>Cash</t>
  </si>
  <si>
    <t>Total current assets</t>
  </si>
  <si>
    <t>Total assets</t>
  </si>
  <si>
    <t>Shareholders' equity</t>
  </si>
  <si>
    <t>Change in accounting policies</t>
  </si>
  <si>
    <t>Capital employed</t>
  </si>
  <si>
    <t>Cashflow</t>
  </si>
  <si>
    <t>Equity, opening balance</t>
  </si>
  <si>
    <t>Amortizations (Goodwill)</t>
  </si>
  <si>
    <t>Depreciation (TFA)</t>
  </si>
  <si>
    <t>Provisions (long term)</t>
  </si>
  <si>
    <t xml:space="preserve"> </t>
  </si>
  <si>
    <t>Dividend from NKT Flexibles</t>
  </si>
  <si>
    <t>Discontinued operations</t>
  </si>
  <si>
    <t>Cash flow from operating activities</t>
  </si>
  <si>
    <t>Net investment in tangible assets</t>
  </si>
  <si>
    <t>Intangible assets</t>
  </si>
  <si>
    <t>Tangible assets</t>
  </si>
  <si>
    <t>Other non-current assests</t>
  </si>
  <si>
    <t>Total non-current assets</t>
  </si>
  <si>
    <t>Inventories</t>
  </si>
  <si>
    <t>Other current liabilities</t>
  </si>
  <si>
    <t>Total equity and liabilities</t>
  </si>
  <si>
    <t>Equity changes</t>
  </si>
  <si>
    <t>Profit for the period</t>
  </si>
  <si>
    <t>Foreign exchange translation differences etc.</t>
  </si>
  <si>
    <t>Financial items, net</t>
  </si>
  <si>
    <t>Discontinued operation</t>
  </si>
  <si>
    <t xml:space="preserve">Change in working capital, </t>
  </si>
  <si>
    <t>Acquisition and disposal of tangible assets</t>
  </si>
  <si>
    <t>Non-current credit institutions</t>
  </si>
  <si>
    <t>Current credit institutions</t>
  </si>
  <si>
    <t>Dividend paid (adopted at AGM)</t>
  </si>
  <si>
    <t>Actuarial gain/loss defined benefit obligations pensions</t>
  </si>
  <si>
    <t>Amortisation (R&amp;D etc.)</t>
  </si>
  <si>
    <t>Other investment, etc.</t>
  </si>
  <si>
    <t>Share capital</t>
  </si>
  <si>
    <t>Write downs &amp; impairments</t>
  </si>
  <si>
    <t>Impairments (goodwill)</t>
  </si>
  <si>
    <t>Total equity</t>
  </si>
  <si>
    <t>Paid to / received from minority interests</t>
  </si>
  <si>
    <t>Acquisitions / divestments</t>
  </si>
  <si>
    <t>Number of DKK 20 shares ('000)</t>
  </si>
  <si>
    <t>Total equity, after adjustments</t>
  </si>
  <si>
    <t>Income Statement (EURm)</t>
  </si>
  <si>
    <t>Earnings per share (EPS), EUR</t>
  </si>
  <si>
    <t>Equity, closing balance</t>
  </si>
  <si>
    <t>Segment Data (EURm)</t>
  </si>
  <si>
    <t>2005</t>
  </si>
  <si>
    <t>2006</t>
  </si>
  <si>
    <t>2007</t>
  </si>
  <si>
    <t>2008</t>
  </si>
  <si>
    <t>2009</t>
  </si>
  <si>
    <t>2010</t>
  </si>
  <si>
    <t>2015</t>
  </si>
  <si>
    <t>2014</t>
  </si>
  <si>
    <t>2013</t>
  </si>
  <si>
    <t>2012</t>
  </si>
  <si>
    <t>2011</t>
  </si>
  <si>
    <t>Balance Sheet (EURm)</t>
  </si>
  <si>
    <t xml:space="preserve">  tax, non-cash operating items etc.</t>
  </si>
  <si>
    <t>Cash flow from investing activites</t>
  </si>
  <si>
    <t>Revenue, market prices</t>
  </si>
  <si>
    <t>Revenue, standard metal prices</t>
  </si>
  <si>
    <t>Market price, DKK, per share</t>
  </si>
  <si>
    <t>Equity value, EUR, per share</t>
  </si>
  <si>
    <t>Dividend paid, DKK, per share</t>
  </si>
  <si>
    <t>2016</t>
  </si>
  <si>
    <t>of 7.45</t>
  </si>
  <si>
    <t>Amounts reported in DKKm before 2016 are</t>
  </si>
  <si>
    <t>converted to EURm with at a fixed exchange rate</t>
  </si>
  <si>
    <t>neg.</t>
  </si>
  <si>
    <t>Number of treasury shares ('000)</t>
  </si>
  <si>
    <t>Own shares/warrants/share buyback etc.</t>
  </si>
  <si>
    <t>Assets held for sale/distribution</t>
  </si>
  <si>
    <t>Liabilities assoc. w. assets held for sale/dist.</t>
  </si>
  <si>
    <t>Share issue/disposal treasury shares</t>
  </si>
  <si>
    <t>NKT Photonics</t>
  </si>
  <si>
    <t>NKT</t>
  </si>
  <si>
    <t>NKT A/S</t>
  </si>
  <si>
    <t>NKT Group</t>
  </si>
  <si>
    <t>2017</t>
  </si>
  <si>
    <t xml:space="preserve">For the purpose of comparability, consolidated 2016/17 </t>
  </si>
  <si>
    <t>figures includes items from discontinued operations (Nilfisk)</t>
  </si>
  <si>
    <t>Note: Q4 excl. Nilfisk</t>
  </si>
  <si>
    <t>Cash flow - change in NIBD (EURm)</t>
  </si>
  <si>
    <t>Nilfisk demerger</t>
  </si>
  <si>
    <t>Nilfisk shares distributed to shareholders</t>
  </si>
  <si>
    <t>2018</t>
  </si>
  <si>
    <t>Hybrid capital</t>
  </si>
  <si>
    <t>Hybrid capital, net</t>
  </si>
  <si>
    <t>2019</t>
  </si>
  <si>
    <t>Coupon payments on Hybrid capital</t>
  </si>
  <si>
    <t>2020</t>
  </si>
  <si>
    <t xml:space="preserve">Free cash flow </t>
  </si>
  <si>
    <t>Revenue (market prices)</t>
  </si>
  <si>
    <t>NKT - Solutions</t>
  </si>
  <si>
    <t>NKT - Applications</t>
  </si>
  <si>
    <t>NKT - Service &amp; Accessories</t>
  </si>
  <si>
    <t>Elimination of transactions between segments</t>
  </si>
  <si>
    <t>Operational EBITDA</t>
  </si>
  <si>
    <t>One-off costs</t>
  </si>
  <si>
    <t>Operational EBIT</t>
  </si>
  <si>
    <t>Non-allocated costs</t>
  </si>
  <si>
    <t>Working Capital</t>
  </si>
  <si>
    <t>Non-allocated items</t>
  </si>
  <si>
    <t>RoCE</t>
  </si>
  <si>
    <t xml:space="preserve">     </t>
  </si>
  <si>
    <t>*) Standard metalprices at 1,550 EUR/tonne for copper and 1,350 EUR/tonne for aluminium</t>
  </si>
  <si>
    <t>Revenue* (std. metal prices)</t>
  </si>
  <si>
    <t>Organic growth</t>
  </si>
  <si>
    <t>FTE, end of period</t>
  </si>
  <si>
    <t>Cash flow from investing activities excl. acq. &amp; div.</t>
  </si>
  <si>
    <t>Free cash flow excl. acq. &amp; div.</t>
  </si>
  <si>
    <t>2021</t>
  </si>
  <si>
    <t>Average numbers of employees</t>
  </si>
  <si>
    <t>-0.0</t>
  </si>
  <si>
    <t>EBT</t>
  </si>
  <si>
    <t>Net interest-bearing debt</t>
  </si>
  <si>
    <t>2022</t>
  </si>
  <si>
    <t>Note: 2022 excl. Photonics</t>
  </si>
  <si>
    <t>Note: Photonics is discontinued from Q2 2022</t>
  </si>
  <si>
    <t>Note: 2022 excl. Photonics for P&amp;L and cash flow</t>
  </si>
  <si>
    <t>(the total is eksklusive photonics)</t>
  </si>
  <si>
    <t>2023</t>
  </si>
  <si>
    <t>Note: 2023 excl. Photonics</t>
  </si>
  <si>
    <t>Note: Photonics is discontinued</t>
  </si>
  <si>
    <t>Deferred hedge gains and losses transferred to inventory</t>
  </si>
  <si>
    <t>Note: 2023 excl. Photonics for P&amp;L and cash flow</t>
  </si>
  <si>
    <t>2024</t>
  </si>
  <si>
    <t>Note: 2024 excl. Photonics</t>
  </si>
  <si>
    <t>Note: 2024 excl. Photonics for P&amp;L and cash flow</t>
  </si>
  <si>
    <t>Note: 2025 excl. Photonics for P&amp;L and cash flow</t>
  </si>
  <si>
    <t>Value adjstment of hedging instruments</t>
  </si>
  <si>
    <t>Contract assets</t>
  </si>
  <si>
    <t>Non-current, contract liabilities</t>
  </si>
  <si>
    <t>Current, contract liabilities</t>
  </si>
  <si>
    <t>Other non-current liabilities</t>
  </si>
  <si>
    <t>Derivative financial intruments</t>
  </si>
  <si>
    <t>Shareholder' equity (NKT shareholder)</t>
  </si>
  <si>
    <t>-8%</t>
  </si>
  <si>
    <t>NKT - Transmission</t>
  </si>
  <si>
    <t>NKT - Distribution</t>
  </si>
  <si>
    <t>NKT - Grid solutions &amp;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</si>
</sst>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0.0%"/>
    <numFmt numFmtId="167" formatCode="_(* #,##0_);_(* \(#,##0\);_(* &quot;-&quot;??_);_(@_)"/>
    <numFmt numFmtId="168" formatCode="_(* #,##0.0_);_(* \(#,##0.0\);_(* &quot;-&quot;??_);_(@_)"/>
    <numFmt numFmtId="169" formatCode="#,##0.0;\-#,##0.0"/>
    <numFmt numFmtId="170" formatCode="#,##0.0_ ;\-#,##0.0\ "/>
    <numFmt numFmtId="171" formatCode="#,##0.0"/>
  </numFmts>
  <fonts count="19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i/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5"/>
      <name val="Arial"/>
      <family val="2"/>
      <scheme val="minor"/>
    </font>
    <font>
      <sz val="10"/>
      <color theme="5"/>
      <name val="Arial"/>
      <family val="2"/>
      <scheme val="minor"/>
    </font>
    <font>
      <sz val="8"/>
      <name val="Arial"/>
      <family val="2"/>
      <scheme val="minor"/>
    </font>
    <font>
      <sz val="36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b/>
      <sz val="36"/>
      <color theme="2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theme="4"/>
      <name val="Arial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3EAF7"/>
        <bgColor indexed="64"/>
      </patternFill>
    </fill>
    <fill>
      <patternFill patternType="gray125">
        <bgColor theme="0"/>
      </patternFill>
    </fill>
    <fill>
      <patternFill patternType="gray125">
        <bgColor rgb="FFE3EAF7"/>
      </patternFill>
    </fill>
    <fill>
      <patternFill patternType="mediumGray"/>
    </fill>
    <fill>
      <patternFill patternType="mediumGray">
        <bgColor rgb="FFE3EAF7"/>
      </patternFill>
    </fill>
    <fill>
      <patternFill patternType="mediumGray"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thin">
        <color theme="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3" fillId="0" borderId="0" xfId="0" applyFont="1"/>
    <xf numFmtId="0" fontId="5" fillId="0" borderId="0" xfId="0" applyFont="1"/>
    <xf numFmtId="37" fontId="3" fillId="0" borderId="0" xfId="0" applyNumberFormat="1" applyFont="1"/>
    <xf numFmtId="37" fontId="5" fillId="0" borderId="0" xfId="0" applyNumberFormat="1" applyFont="1"/>
    <xf numFmtId="10" fontId="5" fillId="0" borderId="0" xfId="0" applyNumberFormat="1" applyFont="1"/>
    <xf numFmtId="9" fontId="5" fillId="0" borderId="0" xfId="2" applyFont="1"/>
    <xf numFmtId="9" fontId="5" fillId="2" borderId="0" xfId="2" applyFont="1" applyFill="1"/>
    <xf numFmtId="9" fontId="5" fillId="0" borderId="0" xfId="2" applyFont="1" applyFill="1"/>
    <xf numFmtId="167" fontId="5" fillId="0" borderId="0" xfId="1" applyNumberFormat="1" applyFont="1" applyFill="1"/>
    <xf numFmtId="167" fontId="5" fillId="0" borderId="0" xfId="1" applyNumberFormat="1" applyFont="1"/>
    <xf numFmtId="165" fontId="5" fillId="0" borderId="0" xfId="0" applyNumberFormat="1" applyFont="1"/>
    <xf numFmtId="165" fontId="5" fillId="2" borderId="0" xfId="0" applyNumberFormat="1" applyFont="1" applyFill="1"/>
    <xf numFmtId="1" fontId="5" fillId="0" borderId="0" xfId="0" applyNumberFormat="1" applyFont="1"/>
    <xf numFmtId="164" fontId="5" fillId="0" borderId="0" xfId="1" applyFont="1"/>
    <xf numFmtId="167" fontId="5" fillId="0" borderId="0" xfId="0" applyNumberFormat="1" applyFont="1"/>
    <xf numFmtId="168" fontId="5" fillId="0" borderId="0" xfId="0" applyNumberFormat="1" applyFont="1"/>
    <xf numFmtId="9" fontId="5" fillId="0" borderId="0" xfId="0" applyNumberFormat="1" applyFont="1"/>
    <xf numFmtId="0" fontId="3" fillId="0" borderId="1" xfId="0" applyFont="1" applyBorder="1"/>
    <xf numFmtId="166" fontId="3" fillId="0" borderId="0" xfId="2" applyNumberFormat="1" applyFont="1" applyBorder="1"/>
    <xf numFmtId="166" fontId="3" fillId="0" borderId="0" xfId="2" applyNumberFormat="1" applyFont="1" applyFill="1" applyBorder="1"/>
    <xf numFmtId="169" fontId="5" fillId="0" borderId="0" xfId="0" applyNumberFormat="1" applyFont="1"/>
    <xf numFmtId="0" fontId="3" fillId="4" borderId="0" xfId="0" applyFont="1" applyFill="1"/>
    <xf numFmtId="37" fontId="3" fillId="4" borderId="0" xfId="0" applyNumberFormat="1" applyFont="1" applyFill="1"/>
    <xf numFmtId="9" fontId="3" fillId="4" borderId="0" xfId="2" applyFont="1" applyFill="1"/>
    <xf numFmtId="165" fontId="3" fillId="4" borderId="0" xfId="0" applyNumberFormat="1" applyFont="1" applyFill="1"/>
    <xf numFmtId="37" fontId="5" fillId="4" borderId="0" xfId="0" applyNumberFormat="1" applyFont="1" applyFill="1"/>
    <xf numFmtId="9" fontId="5" fillId="4" borderId="0" xfId="2" applyFont="1" applyFill="1"/>
    <xf numFmtId="0" fontId="3" fillId="0" borderId="2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5" xfId="0" applyFont="1" applyBorder="1"/>
    <xf numFmtId="37" fontId="3" fillId="0" borderId="5" xfId="0" applyNumberFormat="1" applyFont="1" applyBorder="1"/>
    <xf numFmtId="0" fontId="4" fillId="0" borderId="2" xfId="0" applyFont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5" fillId="0" borderId="5" xfId="0" applyFont="1" applyBorder="1"/>
    <xf numFmtId="0" fontId="5" fillId="4" borderId="0" xfId="0" applyFont="1" applyFill="1"/>
    <xf numFmtId="37" fontId="3" fillId="4" borderId="3" xfId="0" applyNumberFormat="1" applyFont="1" applyFill="1" applyBorder="1"/>
    <xf numFmtId="0" fontId="3" fillId="0" borderId="3" xfId="0" applyFont="1" applyBorder="1"/>
    <xf numFmtId="166" fontId="3" fillId="4" borderId="0" xfId="2" applyNumberFormat="1" applyFont="1" applyFill="1" applyBorder="1"/>
    <xf numFmtId="166" fontId="3" fillId="0" borderId="3" xfId="2" applyNumberFormat="1" applyFont="1" applyBorder="1"/>
    <xf numFmtId="166" fontId="3" fillId="4" borderId="3" xfId="2" applyNumberFormat="1" applyFont="1" applyFill="1" applyBorder="1"/>
    <xf numFmtId="169" fontId="3" fillId="0" borderId="2" xfId="0" applyNumberFormat="1" applyFont="1" applyBorder="1"/>
    <xf numFmtId="169" fontId="3" fillId="4" borderId="2" xfId="0" applyNumberFormat="1" applyFont="1" applyFill="1" applyBorder="1"/>
    <xf numFmtId="169" fontId="3" fillId="4" borderId="0" xfId="0" applyNumberFormat="1" applyFont="1" applyFill="1"/>
    <xf numFmtId="169" fontId="3" fillId="0" borderId="0" xfId="0" applyNumberFormat="1" applyFont="1"/>
    <xf numFmtId="169" fontId="5" fillId="0" borderId="4" xfId="0" applyNumberFormat="1" applyFont="1" applyBorder="1"/>
    <xf numFmtId="169" fontId="3" fillId="4" borderId="4" xfId="0" applyNumberFormat="1" applyFont="1" applyFill="1" applyBorder="1"/>
    <xf numFmtId="169" fontId="3" fillId="0" borderId="5" xfId="0" applyNumberFormat="1" applyFont="1" applyBorder="1"/>
    <xf numFmtId="169" fontId="3" fillId="4" borderId="5" xfId="0" applyNumberFormat="1" applyFont="1" applyFill="1" applyBorder="1"/>
    <xf numFmtId="169" fontId="5" fillId="4" borderId="4" xfId="0" applyNumberFormat="1" applyFont="1" applyFill="1" applyBorder="1"/>
    <xf numFmtId="169" fontId="5" fillId="0" borderId="5" xfId="0" applyNumberFormat="1" applyFont="1" applyBorder="1"/>
    <xf numFmtId="169" fontId="5" fillId="4" borderId="5" xfId="0" applyNumberFormat="1" applyFont="1" applyFill="1" applyBorder="1"/>
    <xf numFmtId="169" fontId="5" fillId="4" borderId="0" xfId="0" applyNumberFormat="1" applyFont="1" applyFill="1"/>
    <xf numFmtId="169" fontId="4" fillId="0" borderId="2" xfId="0" applyNumberFormat="1" applyFont="1" applyBorder="1" applyAlignment="1">
      <alignment horizontal="right"/>
    </xf>
    <xf numFmtId="169" fontId="3" fillId="4" borderId="2" xfId="0" applyNumberFormat="1" applyFont="1" applyFill="1" applyBorder="1" applyAlignment="1">
      <alignment horizontal="right"/>
    </xf>
    <xf numFmtId="169" fontId="5" fillId="0" borderId="2" xfId="0" applyNumberFormat="1" applyFont="1" applyBorder="1"/>
    <xf numFmtId="165" fontId="5" fillId="0" borderId="0" xfId="0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5" fillId="4" borderId="0" xfId="0" applyNumberFormat="1" applyFont="1" applyFill="1"/>
    <xf numFmtId="165" fontId="5" fillId="0" borderId="4" xfId="0" applyNumberFormat="1" applyFont="1" applyBorder="1"/>
    <xf numFmtId="165" fontId="3" fillId="0" borderId="4" xfId="0" applyNumberFormat="1" applyFont="1" applyBorder="1"/>
    <xf numFmtId="165" fontId="5" fillId="0" borderId="5" xfId="0" applyNumberFormat="1" applyFont="1" applyBorder="1"/>
    <xf numFmtId="165" fontId="3" fillId="0" borderId="5" xfId="0" applyNumberFormat="1" applyFont="1" applyBorder="1"/>
    <xf numFmtId="165" fontId="5" fillId="0" borderId="6" xfId="0" applyNumberFormat="1" applyFont="1" applyBorder="1"/>
    <xf numFmtId="165" fontId="3" fillId="0" borderId="6" xfId="0" applyNumberFormat="1" applyFont="1" applyBorder="1"/>
    <xf numFmtId="165" fontId="6" fillId="0" borderId="0" xfId="0" applyNumberFormat="1" applyFont="1"/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165" fontId="7" fillId="0" borderId="0" xfId="0" applyNumberFormat="1" applyFont="1"/>
    <xf numFmtId="165" fontId="3" fillId="0" borderId="7" xfId="0" applyNumberFormat="1" applyFont="1" applyBorder="1"/>
    <xf numFmtId="165" fontId="3" fillId="4" borderId="7" xfId="0" applyNumberFormat="1" applyFont="1" applyFill="1" applyBorder="1"/>
    <xf numFmtId="165" fontId="5" fillId="0" borderId="7" xfId="0" applyNumberFormat="1" applyFont="1" applyBorder="1"/>
    <xf numFmtId="165" fontId="5" fillId="0" borderId="3" xfId="0" applyNumberFormat="1" applyFont="1" applyBorder="1"/>
    <xf numFmtId="165" fontId="3" fillId="4" borderId="3" xfId="0" applyNumberFormat="1" applyFont="1" applyFill="1" applyBorder="1"/>
    <xf numFmtId="165" fontId="3" fillId="0" borderId="3" xfId="0" applyNumberFormat="1" applyFont="1" applyBorder="1"/>
    <xf numFmtId="169" fontId="5" fillId="2" borderId="0" xfId="0" applyNumberFormat="1" applyFont="1" applyFill="1"/>
    <xf numFmtId="169" fontId="3" fillId="0" borderId="3" xfId="0" applyNumberFormat="1" applyFont="1" applyBorder="1"/>
    <xf numFmtId="169" fontId="3" fillId="4" borderId="3" xfId="0" applyNumberFormat="1" applyFont="1" applyFill="1" applyBorder="1"/>
    <xf numFmtId="169" fontId="3" fillId="2" borderId="5" xfId="0" applyNumberFormat="1" applyFont="1" applyFill="1" applyBorder="1"/>
    <xf numFmtId="169" fontId="3" fillId="2" borderId="3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top" wrapText="1"/>
    </xf>
    <xf numFmtId="169" fontId="11" fillId="0" borderId="0" xfId="0" applyNumberFormat="1" applyFont="1"/>
    <xf numFmtId="0" fontId="5" fillId="3" borderId="0" xfId="0" applyFont="1" applyFill="1"/>
    <xf numFmtId="0" fontId="13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5" fillId="3" borderId="0" xfId="0" applyFont="1" applyFill="1"/>
    <xf numFmtId="0" fontId="5" fillId="0" borderId="8" xfId="0" applyFont="1" applyBorder="1"/>
    <xf numFmtId="0" fontId="5" fillId="4" borderId="8" xfId="0" applyFont="1" applyFill="1" applyBorder="1"/>
    <xf numFmtId="0" fontId="8" fillId="0" borderId="8" xfId="0" applyFont="1" applyBorder="1"/>
    <xf numFmtId="0" fontId="10" fillId="0" borderId="8" xfId="0" applyFont="1" applyBorder="1"/>
    <xf numFmtId="0" fontId="9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6" fillId="0" borderId="8" xfId="0" applyFont="1" applyBorder="1"/>
    <xf numFmtId="167" fontId="3" fillId="0" borderId="0" xfId="1" applyNumberFormat="1" applyFont="1" applyBorder="1"/>
    <xf numFmtId="165" fontId="3" fillId="0" borderId="9" xfId="0" applyNumberFormat="1" applyFont="1" applyBorder="1"/>
    <xf numFmtId="165" fontId="5" fillId="0" borderId="9" xfId="0" applyNumberFormat="1" applyFont="1" applyBorder="1"/>
    <xf numFmtId="165" fontId="8" fillId="0" borderId="8" xfId="0" applyNumberFormat="1" applyFont="1" applyBorder="1"/>
    <xf numFmtId="165" fontId="9" fillId="0" borderId="8" xfId="0" applyNumberFormat="1" applyFont="1" applyBorder="1"/>
    <xf numFmtId="165" fontId="9" fillId="0" borderId="8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10" fillId="0" borderId="8" xfId="0" applyNumberFormat="1" applyFont="1" applyBorder="1"/>
    <xf numFmtId="165" fontId="16" fillId="0" borderId="8" xfId="0" applyNumberFormat="1" applyFont="1" applyBorder="1"/>
    <xf numFmtId="0" fontId="3" fillId="4" borderId="8" xfId="0" applyFont="1" applyFill="1" applyBorder="1"/>
    <xf numFmtId="0" fontId="5" fillId="2" borderId="8" xfId="0" applyFont="1" applyFill="1" applyBorder="1"/>
    <xf numFmtId="37" fontId="5" fillId="2" borderId="8" xfId="0" applyNumberFormat="1" applyFont="1" applyFill="1" applyBorder="1"/>
    <xf numFmtId="37" fontId="5" fillId="0" borderId="8" xfId="0" applyNumberFormat="1" applyFont="1" applyBorder="1"/>
    <xf numFmtId="165" fontId="3" fillId="2" borderId="7" xfId="0" applyNumberFormat="1" applyFont="1" applyFill="1" applyBorder="1"/>
    <xf numFmtId="165" fontId="5" fillId="2" borderId="3" xfId="0" applyNumberFormat="1" applyFont="1" applyFill="1" applyBorder="1"/>
    <xf numFmtId="165" fontId="3" fillId="2" borderId="0" xfId="0" applyNumberFormat="1" applyFont="1" applyFill="1"/>
    <xf numFmtId="170" fontId="5" fillId="0" borderId="0" xfId="0" applyNumberFormat="1" applyFont="1"/>
    <xf numFmtId="171" fontId="5" fillId="0" borderId="0" xfId="0" applyNumberFormat="1" applyFont="1"/>
    <xf numFmtId="171" fontId="5" fillId="4" borderId="0" xfId="0" applyNumberFormat="1" applyFont="1" applyFill="1"/>
    <xf numFmtId="171" fontId="3" fillId="0" borderId="0" xfId="0" applyNumberFormat="1" applyFont="1"/>
    <xf numFmtId="171" fontId="5" fillId="0" borderId="4" xfId="0" applyNumberFormat="1" applyFont="1" applyBorder="1"/>
    <xf numFmtId="171" fontId="5" fillId="4" borderId="4" xfId="0" applyNumberFormat="1" applyFont="1" applyFill="1" applyBorder="1"/>
    <xf numFmtId="171" fontId="3" fillId="0" borderId="4" xfId="0" applyNumberFormat="1" applyFont="1" applyBorder="1"/>
    <xf numFmtId="171" fontId="5" fillId="0" borderId="5" xfId="0" applyNumberFormat="1" applyFont="1" applyBorder="1"/>
    <xf numFmtId="171" fontId="5" fillId="4" borderId="5" xfId="0" applyNumberFormat="1" applyFont="1" applyFill="1" applyBorder="1"/>
    <xf numFmtId="171" fontId="3" fillId="0" borderId="5" xfId="0" applyNumberFormat="1" applyFont="1" applyBorder="1"/>
    <xf numFmtId="171" fontId="5" fillId="0" borderId="6" xfId="0" applyNumberFormat="1" applyFont="1" applyBorder="1"/>
    <xf numFmtId="171" fontId="5" fillId="4" borderId="6" xfId="0" applyNumberFormat="1" applyFont="1" applyFill="1" applyBorder="1"/>
    <xf numFmtId="171" fontId="3" fillId="0" borderId="6" xfId="0" applyNumberFormat="1" applyFont="1" applyBorder="1"/>
    <xf numFmtId="171" fontId="5" fillId="0" borderId="0" xfId="1" applyNumberFormat="1" applyFont="1"/>
    <xf numFmtId="171" fontId="4" fillId="0" borderId="0" xfId="0" applyNumberFormat="1" applyFont="1"/>
    <xf numFmtId="171" fontId="4" fillId="4" borderId="0" xfId="0" applyNumberFormat="1" applyFont="1" applyFill="1"/>
    <xf numFmtId="171" fontId="3" fillId="0" borderId="0" xfId="0" applyNumberFormat="1" applyFont="1" applyAlignment="1">
      <alignment horizontal="center"/>
    </xf>
    <xf numFmtId="171" fontId="3" fillId="4" borderId="0" xfId="0" applyNumberFormat="1" applyFont="1" applyFill="1"/>
    <xf numFmtId="171" fontId="3" fillId="4" borderId="0" xfId="0" applyNumberFormat="1" applyFont="1" applyFill="1" applyAlignment="1">
      <alignment horizontal="center"/>
    </xf>
    <xf numFmtId="171" fontId="4" fillId="0" borderId="2" xfId="0" applyNumberFormat="1" applyFont="1" applyBorder="1" applyAlignment="1">
      <alignment horizontal="right"/>
    </xf>
    <xf numFmtId="171" fontId="4" fillId="4" borderId="2" xfId="0" applyNumberFormat="1" applyFont="1" applyFill="1" applyBorder="1" applyAlignment="1">
      <alignment horizontal="right"/>
    </xf>
    <xf numFmtId="171" fontId="3" fillId="0" borderId="2" xfId="0" applyNumberFormat="1" applyFont="1" applyBorder="1" applyAlignment="1">
      <alignment horizontal="right"/>
    </xf>
    <xf numFmtId="171" fontId="5" fillId="0" borderId="2" xfId="0" applyNumberFormat="1" applyFont="1" applyBorder="1"/>
    <xf numFmtId="171" fontId="5" fillId="2" borderId="0" xfId="0" applyNumberFormat="1" applyFont="1" applyFill="1"/>
    <xf numFmtId="171" fontId="5" fillId="2" borderId="4" xfId="0" applyNumberFormat="1" applyFont="1" applyFill="1" applyBorder="1"/>
    <xf numFmtId="171" fontId="5" fillId="0" borderId="9" xfId="0" applyNumberFormat="1" applyFont="1" applyBorder="1"/>
    <xf numFmtId="171" fontId="5" fillId="4" borderId="9" xfId="0" applyNumberFormat="1" applyFont="1" applyFill="1" applyBorder="1"/>
    <xf numFmtId="171" fontId="3" fillId="0" borderId="9" xfId="0" applyNumberFormat="1" applyFont="1" applyBorder="1"/>
    <xf numFmtId="164" fontId="5" fillId="0" borderId="0" xfId="0" applyNumberFormat="1" applyFont="1"/>
    <xf numFmtId="0" fontId="5" fillId="0" borderId="1" xfId="0" applyFont="1" applyBorder="1"/>
    <xf numFmtId="169" fontId="5" fillId="0" borderId="1" xfId="0" applyNumberFormat="1" applyFont="1" applyBorder="1"/>
    <xf numFmtId="169" fontId="5" fillId="2" borderId="4" xfId="0" applyNumberFormat="1" applyFont="1" applyFill="1" applyBorder="1"/>
    <xf numFmtId="0" fontId="5" fillId="0" borderId="7" xfId="0" applyFont="1" applyBorder="1"/>
    <xf numFmtId="166" fontId="5" fillId="0" borderId="0" xfId="2" applyNumberFormat="1" applyFont="1" applyFill="1" applyBorder="1"/>
    <xf numFmtId="0" fontId="11" fillId="0" borderId="0" xfId="0" applyFont="1" applyAlignment="1">
      <alignment vertical="top"/>
    </xf>
    <xf numFmtId="169" fontId="5" fillId="0" borderId="7" xfId="0" applyNumberFormat="1" applyFont="1" applyBorder="1"/>
    <xf numFmtId="169" fontId="3" fillId="2" borderId="0" xfId="0" applyNumberFormat="1" applyFont="1" applyFill="1"/>
    <xf numFmtId="166" fontId="3" fillId="0" borderId="2" xfId="2" applyNumberFormat="1" applyFont="1" applyFill="1" applyBorder="1"/>
    <xf numFmtId="166" fontId="3" fillId="4" borderId="2" xfId="2" applyNumberFormat="1" applyFont="1" applyFill="1" applyBorder="1"/>
    <xf numFmtId="171" fontId="3" fillId="0" borderId="0" xfId="2" applyNumberFormat="1" applyFont="1" applyBorder="1"/>
    <xf numFmtId="171" fontId="3" fillId="4" borderId="0" xfId="2" applyNumberFormat="1" applyFont="1" applyFill="1" applyBorder="1"/>
    <xf numFmtId="171" fontId="5" fillId="0" borderId="0" xfId="2" applyNumberFormat="1" applyFont="1" applyBorder="1"/>
    <xf numFmtId="9" fontId="3" fillId="0" borderId="5" xfId="2" applyFont="1" applyBorder="1"/>
    <xf numFmtId="9" fontId="3" fillId="2" borderId="5" xfId="2" applyFont="1" applyFill="1" applyBorder="1"/>
    <xf numFmtId="9" fontId="3" fillId="4" borderId="5" xfId="2" applyFont="1" applyFill="1" applyBorder="1"/>
    <xf numFmtId="9" fontId="3" fillId="0" borderId="1" xfId="2" applyFont="1" applyBorder="1"/>
    <xf numFmtId="9" fontId="3" fillId="2" borderId="1" xfId="2" applyFont="1" applyFill="1" applyBorder="1"/>
    <xf numFmtId="9" fontId="3" fillId="4" borderId="1" xfId="2" applyFont="1" applyFill="1" applyBorder="1"/>
    <xf numFmtId="169" fontId="5" fillId="1" borderId="0" xfId="0" applyNumberFormat="1" applyFont="1" applyFill="1"/>
    <xf numFmtId="169" fontId="5" fillId="5" borderId="0" xfId="0" applyNumberFormat="1" applyFont="1" applyFill="1"/>
    <xf numFmtId="169" fontId="3" fillId="6" borderId="0" xfId="0" applyNumberFormat="1" applyFont="1" applyFill="1"/>
    <xf numFmtId="166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/>
    <xf numFmtId="3" fontId="3" fillId="4" borderId="0" xfId="2" applyNumberFormat="1" applyFont="1" applyFill="1" applyBorder="1"/>
    <xf numFmtId="3" fontId="3" fillId="0" borderId="0" xfId="0" applyNumberFormat="1" applyFont="1"/>
    <xf numFmtId="3" fontId="5" fillId="0" borderId="2" xfId="2" applyNumberFormat="1" applyFont="1" applyFill="1" applyBorder="1"/>
    <xf numFmtId="3" fontId="3" fillId="4" borderId="2" xfId="2" applyNumberFormat="1" applyFont="1" applyFill="1" applyBorder="1"/>
    <xf numFmtId="3" fontId="3" fillId="0" borderId="2" xfId="0" applyNumberFormat="1" applyFont="1" applyBorder="1"/>
    <xf numFmtId="9" fontId="3" fillId="4" borderId="0" xfId="0" applyNumberFormat="1" applyFont="1" applyFill="1"/>
    <xf numFmtId="9" fontId="3" fillId="4" borderId="5" xfId="0" applyNumberFormat="1" applyFont="1" applyFill="1" applyBorder="1"/>
    <xf numFmtId="9" fontId="3" fillId="4" borderId="1" xfId="0" applyNumberFormat="1" applyFont="1" applyFill="1" applyBorder="1"/>
    <xf numFmtId="3" fontId="5" fillId="1" borderId="0" xfId="2" applyNumberFormat="1" applyFont="1" applyFill="1" applyBorder="1"/>
    <xf numFmtId="3" fontId="3" fillId="6" borderId="0" xfId="2" applyNumberFormat="1" applyFont="1" applyFill="1" applyBorder="1"/>
    <xf numFmtId="3" fontId="5" fillId="1" borderId="2" xfId="2" applyNumberFormat="1" applyFont="1" applyFill="1" applyBorder="1"/>
    <xf numFmtId="3" fontId="3" fillId="6" borderId="2" xfId="2" applyNumberFormat="1" applyFont="1" applyFill="1" applyBorder="1"/>
    <xf numFmtId="3" fontId="3" fillId="1" borderId="0" xfId="0" applyNumberFormat="1" applyFont="1" applyFill="1"/>
    <xf numFmtId="3" fontId="3" fillId="1" borderId="2" xfId="0" applyNumberFormat="1" applyFont="1" applyFill="1" applyBorder="1"/>
    <xf numFmtId="165" fontId="5" fillId="0" borderId="0" xfId="0" quotePrefix="1" applyNumberFormat="1" applyFont="1" applyAlignment="1">
      <alignment horizontal="right"/>
    </xf>
    <xf numFmtId="169" fontId="5" fillId="7" borderId="0" xfId="0" applyNumberFormat="1" applyFont="1" applyFill="1"/>
    <xf numFmtId="169" fontId="3" fillId="7" borderId="5" xfId="0" applyNumberFormat="1" applyFont="1" applyFill="1" applyBorder="1"/>
    <xf numFmtId="169" fontId="3" fillId="8" borderId="5" xfId="0" applyNumberFormat="1" applyFont="1" applyFill="1" applyBorder="1"/>
    <xf numFmtId="169" fontId="5" fillId="9" borderId="0" xfId="0" applyNumberFormat="1" applyFont="1" applyFill="1"/>
    <xf numFmtId="169" fontId="3" fillId="8" borderId="0" xfId="0" applyNumberFormat="1" applyFont="1" applyFill="1"/>
    <xf numFmtId="171" fontId="5" fillId="7" borderId="0" xfId="0" applyNumberFormat="1" applyFont="1" applyFill="1"/>
    <xf numFmtId="171" fontId="5" fillId="7" borderId="4" xfId="0" applyNumberFormat="1" applyFont="1" applyFill="1" applyBorder="1"/>
    <xf numFmtId="171" fontId="3" fillId="7" borderId="5" xfId="0" applyNumberFormat="1" applyFont="1" applyFill="1" applyBorder="1"/>
    <xf numFmtId="9" fontId="3" fillId="7" borderId="1" xfId="2" applyFont="1" applyFill="1" applyBorder="1"/>
    <xf numFmtId="9" fontId="3" fillId="8" borderId="1" xfId="0" applyNumberFormat="1" applyFont="1" applyFill="1" applyBorder="1"/>
    <xf numFmtId="169" fontId="3" fillId="9" borderId="5" xfId="0" applyNumberFormat="1" applyFont="1" applyFill="1" applyBorder="1"/>
    <xf numFmtId="166" fontId="5" fillId="7" borderId="0" xfId="2" applyNumberFormat="1" applyFont="1" applyFill="1" applyBorder="1"/>
    <xf numFmtId="166" fontId="3" fillId="7" borderId="2" xfId="2" applyNumberFormat="1" applyFont="1" applyFill="1" applyBorder="1"/>
    <xf numFmtId="3" fontId="5" fillId="7" borderId="2" xfId="2" applyNumberFormat="1" applyFont="1" applyFill="1" applyBorder="1"/>
    <xf numFmtId="168" fontId="3" fillId="4" borderId="0" xfId="1" applyNumberFormat="1" applyFont="1" applyFill="1" applyBorder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4" fillId="0" borderId="2" xfId="0" applyNumberFormat="1" applyFont="1" applyBorder="1" applyAlignment="1">
      <alignment horizontal="right"/>
    </xf>
    <xf numFmtId="3" fontId="5" fillId="0" borderId="9" xfId="0" applyNumberFormat="1" applyFont="1" applyBorder="1"/>
    <xf numFmtId="37" fontId="5" fillId="7" borderId="0" xfId="0" applyNumberFormat="1" applyFont="1" applyFill="1"/>
    <xf numFmtId="37" fontId="3" fillId="0" borderId="3" xfId="0" applyNumberFormat="1" applyFont="1" applyBorder="1"/>
    <xf numFmtId="37" fontId="5" fillId="0" borderId="4" xfId="0" applyNumberFormat="1" applyFont="1" applyBorder="1"/>
    <xf numFmtId="37" fontId="5" fillId="9" borderId="0" xfId="0" applyNumberFormat="1" applyFont="1" applyFill="1"/>
    <xf numFmtId="37" fontId="3" fillId="7" borderId="5" xfId="0" applyNumberFormat="1" applyFont="1" applyFill="1" applyBorder="1"/>
    <xf numFmtId="37" fontId="3" fillId="0" borderId="0" xfId="2" applyNumberFormat="1" applyFont="1" applyFill="1" applyBorder="1"/>
    <xf numFmtId="37" fontId="3" fillId="8" borderId="0" xfId="0" applyNumberFormat="1" applyFont="1" applyFill="1"/>
    <xf numFmtId="37" fontId="3" fillId="8" borderId="5" xfId="0" applyNumberFormat="1" applyFont="1" applyFill="1" applyBorder="1"/>
    <xf numFmtId="37" fontId="3" fillId="0" borderId="3" xfId="2" applyNumberFormat="1" applyFont="1" applyBorder="1"/>
    <xf numFmtId="37" fontId="5" fillId="0" borderId="0" xfId="2" applyNumberFormat="1" applyFont="1" applyBorder="1"/>
    <xf numFmtId="37" fontId="3" fillId="0" borderId="0" xfId="2" applyNumberFormat="1" applyFont="1" applyBorder="1"/>
    <xf numFmtId="37" fontId="5" fillId="7" borderId="4" xfId="0" applyNumberFormat="1" applyFont="1" applyFill="1" applyBorder="1"/>
    <xf numFmtId="37" fontId="3" fillId="0" borderId="2" xfId="0" applyNumberFormat="1" applyFont="1" applyBorder="1"/>
    <xf numFmtId="37" fontId="5" fillId="0" borderId="5" xfId="0" applyNumberFormat="1" applyFont="1" applyBorder="1"/>
    <xf numFmtId="37" fontId="4" fillId="0" borderId="2" xfId="0" applyNumberFormat="1" applyFont="1" applyBorder="1" applyAlignment="1">
      <alignment horizontal="right"/>
    </xf>
    <xf numFmtId="37" fontId="3" fillId="4" borderId="5" xfId="0" applyNumberFormat="1" applyFont="1" applyFill="1" applyBorder="1"/>
    <xf numFmtId="37" fontId="3" fillId="4" borderId="4" xfId="0" applyNumberFormat="1" applyFont="1" applyFill="1" applyBorder="1"/>
    <xf numFmtId="37" fontId="3" fillId="4" borderId="0" xfId="2" applyNumberFormat="1" applyFont="1" applyFill="1" applyBorder="1"/>
    <xf numFmtId="37" fontId="3" fillId="4" borderId="3" xfId="2" applyNumberFormat="1" applyFont="1" applyFill="1" applyBorder="1"/>
    <xf numFmtId="37" fontId="3" fillId="4" borderId="0" xfId="1" applyNumberFormat="1" applyFont="1" applyFill="1" applyBorder="1"/>
    <xf numFmtId="9" fontId="3" fillId="4" borderId="0" xfId="2" applyFont="1" applyFill="1" applyBorder="1"/>
    <xf numFmtId="1" fontId="3" fillId="4" borderId="0" xfId="0" applyNumberFormat="1" applyFont="1" applyFill="1"/>
    <xf numFmtId="1" fontId="3" fillId="0" borderId="7" xfId="0" applyNumberFormat="1" applyFont="1" applyBorder="1"/>
    <xf numFmtId="1" fontId="3" fillId="4" borderId="7" xfId="0" applyNumberFormat="1" applyFont="1" applyFill="1" applyBorder="1"/>
    <xf numFmtId="1" fontId="5" fillId="0" borderId="3" xfId="0" applyNumberFormat="1" applyFont="1" applyBorder="1"/>
    <xf numFmtId="1" fontId="3" fillId="4" borderId="3" xfId="0" applyNumberFormat="1" applyFont="1" applyFill="1" applyBorder="1"/>
    <xf numFmtId="1" fontId="3" fillId="0" borderId="0" xfId="0" applyNumberFormat="1" applyFont="1"/>
    <xf numFmtId="37" fontId="3" fillId="4" borderId="2" xfId="0" applyNumberFormat="1" applyFont="1" applyFill="1" applyBorder="1"/>
    <xf numFmtId="37" fontId="5" fillId="4" borderId="4" xfId="0" applyNumberFormat="1" applyFont="1" applyFill="1" applyBorder="1"/>
    <xf numFmtId="37" fontId="5" fillId="4" borderId="5" xfId="0" applyNumberFormat="1" applyFont="1" applyFill="1" applyBorder="1"/>
    <xf numFmtId="3" fontId="5" fillId="0" borderId="0" xfId="2" applyNumberFormat="1" applyFont="1" applyBorder="1"/>
    <xf numFmtId="9" fontId="17" fillId="0" borderId="0" xfId="2" applyFont="1"/>
    <xf numFmtId="9" fontId="3" fillId="4" borderId="4" xfId="2" applyFont="1" applyFill="1" applyBorder="1"/>
    <xf numFmtId="3" fontId="5" fillId="4" borderId="0" xfId="0" applyNumberFormat="1" applyFont="1" applyFill="1"/>
    <xf numFmtId="3" fontId="5" fillId="4" borderId="4" xfId="0" applyNumberFormat="1" applyFont="1" applyFill="1" applyBorder="1"/>
    <xf numFmtId="3" fontId="5" fillId="4" borderId="5" xfId="0" applyNumberFormat="1" applyFont="1" applyFill="1" applyBorder="1"/>
    <xf numFmtId="3" fontId="5" fillId="4" borderId="6" xfId="0" applyNumberFormat="1" applyFont="1" applyFill="1" applyBorder="1"/>
    <xf numFmtId="3" fontId="3" fillId="4" borderId="0" xfId="0" applyNumberFormat="1" applyFont="1" applyFill="1"/>
    <xf numFmtId="3" fontId="4" fillId="4" borderId="2" xfId="0" applyNumberFormat="1" applyFont="1" applyFill="1" applyBorder="1" applyAlignment="1">
      <alignment horizontal="right"/>
    </xf>
    <xf numFmtId="3" fontId="5" fillId="4" borderId="9" xfId="0" applyNumberFormat="1" applyFont="1" applyFill="1" applyBorder="1"/>
    <xf numFmtId="37" fontId="5" fillId="0" borderId="0" xfId="1" applyNumberFormat="1" applyFont="1" applyFill="1"/>
    <xf numFmtId="169" fontId="5" fillId="0" borderId="0" xfId="0" quotePrefix="1" applyNumberFormat="1" applyFont="1" applyAlignment="1">
      <alignment horizontal="right"/>
    </xf>
    <xf numFmtId="3" fontId="5" fillId="7" borderId="4" xfId="0" applyNumberFormat="1" applyFont="1" applyFill="1" applyBorder="1"/>
    <xf numFmtId="3" fontId="3" fillId="7" borderId="5" xfId="0" applyNumberFormat="1" applyFont="1" applyFill="1" applyBorder="1"/>
    <xf numFmtId="3" fontId="3" fillId="0" borderId="0" xfId="2" applyNumberFormat="1" applyFont="1" applyFill="1" applyBorder="1"/>
    <xf numFmtId="9" fontId="5" fillId="0" borderId="0" xfId="2" applyFont="1" applyFill="1" applyBorder="1"/>
    <xf numFmtId="37" fontId="3" fillId="7" borderId="1" xfId="2" applyNumberFormat="1" applyFont="1" applyFill="1" applyBorder="1"/>
    <xf numFmtId="167" fontId="3" fillId="4" borderId="0" xfId="0" applyNumberFormat="1" applyFont="1" applyFill="1"/>
    <xf numFmtId="37" fontId="3" fillId="4" borderId="8" xfId="0" applyNumberFormat="1" applyFont="1" applyFill="1" applyBorder="1"/>
    <xf numFmtId="167" fontId="8" fillId="0" borderId="8" xfId="1" applyNumberFormat="1" applyFont="1" applyBorder="1" applyAlignment="1">
      <alignment horizontal="right"/>
    </xf>
    <xf numFmtId="167" fontId="5" fillId="2" borderId="0" xfId="1" applyNumberFormat="1" applyFont="1" applyFill="1"/>
    <xf numFmtId="167" fontId="3" fillId="0" borderId="5" xfId="1" applyNumberFormat="1" applyFont="1" applyBorder="1"/>
    <xf numFmtId="167" fontId="3" fillId="2" borderId="3" xfId="1" applyNumberFormat="1" applyFont="1" applyFill="1" applyBorder="1"/>
    <xf numFmtId="167" fontId="3" fillId="0" borderId="3" xfId="1" applyNumberFormat="1" applyFont="1" applyBorder="1"/>
    <xf numFmtId="167" fontId="3" fillId="0" borderId="0" xfId="1" applyNumberFormat="1" applyFont="1"/>
    <xf numFmtId="167" fontId="3" fillId="2" borderId="0" xfId="1" applyNumberFormat="1" applyFont="1" applyFill="1"/>
    <xf numFmtId="167" fontId="3" fillId="0" borderId="0" xfId="1" applyNumberFormat="1" applyFont="1" applyFill="1" applyBorder="1"/>
    <xf numFmtId="167" fontId="5" fillId="1" borderId="2" xfId="1" applyNumberFormat="1" applyFont="1" applyFill="1" applyBorder="1"/>
    <xf numFmtId="3" fontId="18" fillId="0" borderId="2" xfId="0" applyNumberFormat="1" applyFont="1" applyBorder="1" applyAlignment="1">
      <alignment horizontal="right"/>
    </xf>
    <xf numFmtId="9" fontId="5" fillId="0" borderId="0" xfId="2" applyFont="1" applyAlignment="1">
      <alignment horizontal="right"/>
    </xf>
    <xf numFmtId="167" fontId="5" fillId="0" borderId="0" xfId="1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37" fontId="5" fillId="2" borderId="8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167" fontId="5" fillId="0" borderId="2" xfId="1" applyNumberFormat="1" applyFont="1" applyFill="1" applyBorder="1"/>
    <xf numFmtId="3" fontId="3" fillId="0" borderId="5" xfId="2" applyNumberFormat="1" applyFont="1" applyBorder="1"/>
    <xf numFmtId="3" fontId="3" fillId="4" borderId="5" xfId="0" applyNumberFormat="1" applyFont="1" applyFill="1" applyBorder="1"/>
    <xf numFmtId="9" fontId="3" fillId="0" borderId="5" xfId="2" applyFont="1" applyBorder="1" applyAlignment="1">
      <alignment horizontal="right"/>
    </xf>
    <xf numFmtId="9" fontId="0" fillId="2" borderId="0" xfId="2" applyFont="1" applyFill="1"/>
    <xf numFmtId="9" fontId="5" fillId="0" borderId="0" xfId="2" applyFont="1" applyBorder="1"/>
    <xf numFmtId="9" fontId="17" fillId="0" borderId="0" xfId="2" applyFont="1" applyBorder="1"/>
    <xf numFmtId="3" fontId="5" fillId="0" borderId="0" xfId="1" applyNumberFormat="1" applyFont="1" applyFill="1" applyAlignment="1">
      <alignment horizontal="right"/>
    </xf>
    <xf numFmtId="3" fontId="5" fillId="0" borderId="0" xfId="1" applyNumberFormat="1" applyFont="1" applyFill="1"/>
    <xf numFmtId="1" fontId="5" fillId="0" borderId="0" xfId="0" quotePrefix="1" applyNumberFormat="1" applyFont="1" applyAlignment="1">
      <alignment horizontal="right"/>
    </xf>
    <xf numFmtId="0" fontId="1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" fontId="4" fillId="3" borderId="0" xfId="0" quotePrefix="1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9 2" xfId="3" xr:uid="{75ED6975-2D80-4B2B-BE8A-C31C2DE763BF}"/>
    <cellStyle name="Percent" xfId="2" builtinId="5"/>
  </cellStyles>
  <dxfs count="0"/>
  <tableStyles count="0" defaultTableStyle="TableStyleMedium9" defaultPivotStyle="PivotStyleLight16"/>
  <colors>
    <mruColors>
      <color rgb="FFE3EAF7"/>
      <color rgb="FFB2C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11</xdr:col>
      <xdr:colOff>133246</xdr:colOff>
      <xdr:row>25</xdr:row>
      <xdr:rowOff>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76200"/>
          <a:ext cx="7225708" cy="5768242"/>
          <a:chOff x="13020675" y="2352675"/>
          <a:chExt cx="8541142" cy="6863106"/>
        </a:xfrm>
      </xdr:grpSpPr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14366600" y="2352675"/>
            <a:ext cx="7195217" cy="6863106"/>
          </a:xfrm>
          <a:custGeom>
            <a:avLst/>
            <a:gdLst>
              <a:gd name="T0" fmla="*/ 2675 w 4528"/>
              <a:gd name="T1" fmla="*/ 0 h 4319"/>
              <a:gd name="T2" fmla="*/ 0 w 4528"/>
              <a:gd name="T3" fmla="*/ 0 h 4319"/>
              <a:gd name="T4" fmla="*/ 2561 w 4528"/>
              <a:gd name="T5" fmla="*/ 2768 h 4319"/>
              <a:gd name="T6" fmla="*/ 2561 w 4528"/>
              <a:gd name="T7" fmla="*/ 4319 h 4319"/>
              <a:gd name="T8" fmla="*/ 4528 w 4528"/>
              <a:gd name="T9" fmla="*/ 4319 h 4319"/>
              <a:gd name="T10" fmla="*/ 4528 w 4528"/>
              <a:gd name="T11" fmla="*/ 2026 h 4319"/>
              <a:gd name="T12" fmla="*/ 2675 w 4528"/>
              <a:gd name="T13" fmla="*/ 0 h 43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4528" h="4319">
                <a:moveTo>
                  <a:pt x="2675" y="0"/>
                </a:moveTo>
                <a:lnTo>
                  <a:pt x="0" y="0"/>
                </a:lnTo>
                <a:lnTo>
                  <a:pt x="2561" y="2768"/>
                </a:lnTo>
                <a:lnTo>
                  <a:pt x="2561" y="4319"/>
                </a:lnTo>
                <a:lnTo>
                  <a:pt x="4528" y="4319"/>
                </a:lnTo>
                <a:lnTo>
                  <a:pt x="4528" y="2026"/>
                </a:lnTo>
                <a:lnTo>
                  <a:pt x="2675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13020675" y="4191206"/>
            <a:ext cx="3081167" cy="5024575"/>
          </a:xfrm>
          <a:custGeom>
            <a:avLst/>
            <a:gdLst>
              <a:gd name="T0" fmla="*/ 0 w 1939"/>
              <a:gd name="T1" fmla="*/ 0 h 3162"/>
              <a:gd name="T2" fmla="*/ 0 w 1939"/>
              <a:gd name="T3" fmla="*/ 3162 h 3162"/>
              <a:gd name="T4" fmla="*/ 1939 w 1939"/>
              <a:gd name="T5" fmla="*/ 3162 h 3162"/>
              <a:gd name="T6" fmla="*/ 1939 w 1939"/>
              <a:gd name="T7" fmla="*/ 2093 h 3162"/>
              <a:gd name="T8" fmla="*/ 0 w 1939"/>
              <a:gd name="T9" fmla="*/ 0 h 3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39" h="3162">
                <a:moveTo>
                  <a:pt x="0" y="0"/>
                </a:moveTo>
                <a:lnTo>
                  <a:pt x="0" y="3162"/>
                </a:lnTo>
                <a:lnTo>
                  <a:pt x="1939" y="3162"/>
                </a:lnTo>
                <a:lnTo>
                  <a:pt x="1939" y="2093"/>
                </a:lnTo>
                <a:lnTo>
                  <a:pt x="0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</xdr:grpSp>
    <xdr:clientData/>
  </xdr:twoCellAnchor>
  <xdr:twoCellAnchor editAs="oneCell">
    <xdr:from>
      <xdr:col>0</xdr:col>
      <xdr:colOff>114300</xdr:colOff>
      <xdr:row>0</xdr:row>
      <xdr:rowOff>25400</xdr:rowOff>
    </xdr:from>
    <xdr:to>
      <xdr:col>3</xdr:col>
      <xdr:colOff>250173</xdr:colOff>
      <xdr:row>3</xdr:row>
      <xdr:rowOff>139700</xdr:rowOff>
    </xdr:to>
    <xdr:pic>
      <xdr:nvPicPr>
        <xdr:cNvPr id="14" name="Picture 13" descr="NKT-logo-white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5400"/>
          <a:ext cx="1602723" cy="6096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</xdr:row>
      <xdr:rowOff>254000</xdr:rowOff>
    </xdr:from>
    <xdr:to>
      <xdr:col>12</xdr:col>
      <xdr:colOff>57150</xdr:colOff>
      <xdr:row>13</xdr:row>
      <xdr:rowOff>57150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98450" y="1574800"/>
          <a:ext cx="7264400" cy="222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3600">
              <a:solidFill>
                <a:schemeClr val="bg2"/>
              </a:solidFill>
            </a:rPr>
            <a:t>Key Figures </a:t>
          </a:r>
          <a:r>
            <a:rPr lang="en-GB" sz="2000">
              <a:solidFill>
                <a:schemeClr val="bg2"/>
              </a:solidFill>
            </a:rPr>
            <a:t>(unaudited)</a:t>
          </a:r>
        </a:p>
        <a:p>
          <a:pPr algn="ctr"/>
          <a:r>
            <a:rPr lang="en-GB" sz="3600">
              <a:solidFill>
                <a:schemeClr val="bg2"/>
              </a:solidFill>
            </a:rPr>
            <a:t>2005 to 2026</a:t>
          </a:r>
        </a:p>
        <a:p>
          <a:pPr algn="ctr"/>
          <a:r>
            <a:rPr lang="en-GB" sz="3600">
              <a:solidFill>
                <a:schemeClr val="bg2"/>
              </a:solidFill>
            </a:rPr>
            <a:t>in quarters</a:t>
          </a:r>
        </a:p>
      </xdr:txBody>
    </xdr:sp>
    <xdr:clientData/>
  </xdr:twoCellAnchor>
  <xdr:twoCellAnchor>
    <xdr:from>
      <xdr:col>0</xdr:col>
      <xdr:colOff>177800</xdr:colOff>
      <xdr:row>20</xdr:row>
      <xdr:rowOff>69850</xdr:rowOff>
    </xdr:from>
    <xdr:to>
      <xdr:col>13</xdr:col>
      <xdr:colOff>177800</xdr:colOff>
      <xdr:row>24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7800" y="4972050"/>
          <a:ext cx="7766050" cy="730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="1" i="0" u="none" strike="noStrike">
              <a:solidFill>
                <a:schemeClr val="accent2"/>
              </a:solidFill>
              <a:latin typeface="+mn-lt"/>
              <a:ea typeface="+mn-ea"/>
              <a:cs typeface="+mn-cs"/>
            </a:rPr>
            <a:t>Disclaimer</a:t>
          </a:r>
          <a:r>
            <a:rPr lang="en-GB" sz="1100" b="1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:</a:t>
          </a:r>
          <a:r>
            <a:rPr lang="en-GB">
              <a:solidFill>
                <a:schemeClr val="bg2"/>
              </a:solidFill>
            </a:rPr>
            <a:t> </a:t>
          </a: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NKT A/S releases financial information via Nasdaq Copenhagen.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following pages are intended to summarise previously released financial information.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In the event of any questions regarding interpretations of the content of the financial information contained on the following pages,</a:t>
          </a:r>
          <a:r>
            <a:rPr lang="en-GB" sz="1000">
              <a:solidFill>
                <a:schemeClr val="bg2"/>
              </a:solidFill>
            </a:rPr>
            <a:t> </a:t>
          </a:r>
          <a:br>
            <a:rPr lang="en-GB" sz="1000">
              <a:solidFill>
                <a:schemeClr val="bg2"/>
              </a:solidFill>
            </a:rPr>
          </a:b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information released to Nasdaq Copenhagen shall prevail.</a:t>
          </a:r>
          <a:r>
            <a:rPr lang="en-GB" sz="1000">
              <a:solidFill>
                <a:schemeClr val="bg2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NKT 2013 v3">
  <a:themeElements>
    <a:clrScheme name="NKTC 2017">
      <a:dk1>
        <a:sysClr val="windowText" lastClr="000000"/>
      </a:dk1>
      <a:lt1>
        <a:sysClr val="window" lastClr="FFFFFF"/>
      </a:lt1>
      <a:dk2>
        <a:srgbClr val="6F6F6E"/>
      </a:dk2>
      <a:lt2>
        <a:srgbClr val="FFFFFF"/>
      </a:lt2>
      <a:accent1>
        <a:srgbClr val="1E326E"/>
      </a:accent1>
      <a:accent2>
        <a:srgbClr val="FF6A13"/>
      </a:accent2>
      <a:accent3>
        <a:srgbClr val="6ECEB2"/>
      </a:accent3>
      <a:accent4>
        <a:srgbClr val="00685E"/>
      </a:accent4>
      <a:accent5>
        <a:srgbClr val="AA8066"/>
      </a:accent5>
      <a:accent6>
        <a:srgbClr val="009FDF"/>
      </a:accent6>
      <a:hlink>
        <a:srgbClr val="1E326E"/>
      </a:hlink>
      <a:folHlink>
        <a:srgbClr val="1E326E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showGridLines="0" tabSelected="1" zoomScale="130" zoomScaleNormal="130" workbookViewId="0"/>
  </sheetViews>
  <sheetFormatPr defaultColWidth="9.109375" defaultRowHeight="13.2" x14ac:dyDescent="0.25"/>
  <cols>
    <col min="1" max="1" width="3.6640625" style="2" customWidth="1"/>
    <col min="2" max="10" width="9.109375" style="2"/>
    <col min="11" max="11" width="17.44140625" style="2" customWidth="1"/>
    <col min="12" max="12" width="9.109375" style="2"/>
    <col min="13" max="13" width="3.88671875" style="2" customWidth="1"/>
    <col min="14" max="16384" width="9.109375" style="2"/>
  </cols>
  <sheetData>
    <row r="1" spans="1:14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6"/>
    </row>
    <row r="6" spans="1:14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x14ac:dyDescent="0.2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6"/>
    </row>
    <row r="8" spans="1:14" x14ac:dyDescent="0.25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6"/>
    </row>
    <row r="9" spans="1:14" ht="44.25" customHeight="1" x14ac:dyDescent="0.75">
      <c r="A9" s="86"/>
      <c r="B9" s="278" t="s">
        <v>97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87"/>
      <c r="N9" s="86"/>
    </row>
    <row r="10" spans="1:14" ht="44.4" x14ac:dyDescent="0.7">
      <c r="A10" s="86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87"/>
      <c r="N10" s="86"/>
    </row>
    <row r="11" spans="1:14" ht="44.4" x14ac:dyDescent="0.7">
      <c r="A11" s="86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87"/>
      <c r="N11" s="86"/>
    </row>
    <row r="12" spans="1:14" ht="44.4" x14ac:dyDescent="0.7">
      <c r="A12" s="86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87"/>
      <c r="N12" s="86"/>
    </row>
    <row r="13" spans="1:14" ht="12.75" customHeight="1" x14ac:dyDescent="0.7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8"/>
      <c r="M13" s="87"/>
      <c r="N13" s="86"/>
    </row>
    <row r="14" spans="1:14" ht="12.75" customHeight="1" x14ac:dyDescent="0.7">
      <c r="A14" s="86"/>
      <c r="B14" s="87"/>
      <c r="C14" s="89" t="s">
        <v>29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6"/>
    </row>
    <row r="15" spans="1:14" ht="12.75" customHeight="1" x14ac:dyDescent="0.7">
      <c r="A15" s="86"/>
      <c r="B15" s="87"/>
      <c r="C15" s="89" t="s">
        <v>29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6"/>
    </row>
    <row r="16" spans="1:14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6"/>
    </row>
    <row r="17" spans="1:23" x14ac:dyDescent="0.25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6"/>
    </row>
    <row r="18" spans="1:23" x14ac:dyDescent="0.25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6"/>
    </row>
    <row r="19" spans="1:23" x14ac:dyDescent="0.25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6"/>
    </row>
    <row r="20" spans="1:23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6"/>
    </row>
    <row r="21" spans="1:23" x14ac:dyDescent="0.25">
      <c r="A21" s="86"/>
      <c r="B21" s="90"/>
      <c r="C21" s="87"/>
      <c r="D21" s="87"/>
      <c r="E21" s="90"/>
      <c r="F21" s="87"/>
      <c r="G21" s="87"/>
      <c r="H21" s="87"/>
      <c r="I21" s="87"/>
      <c r="J21" s="87"/>
      <c r="K21" s="87"/>
      <c r="L21" s="87"/>
      <c r="M21" s="87"/>
      <c r="N21" s="86"/>
    </row>
    <row r="22" spans="1:23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6"/>
    </row>
    <row r="23" spans="1:23" x14ac:dyDescent="0.2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6"/>
    </row>
    <row r="24" spans="1:23" ht="18" customHeight="1" x14ac:dyDescent="0.2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6"/>
    </row>
    <row r="25" spans="1:23" x14ac:dyDescent="0.25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6"/>
    </row>
    <row r="29" spans="1:23" x14ac:dyDescent="0.25">
      <c r="C29" s="2" t="s">
        <v>29</v>
      </c>
    </row>
    <row r="30" spans="1:23" x14ac:dyDescent="0.25">
      <c r="U30" s="5"/>
      <c r="V30" s="17"/>
      <c r="W30" s="17"/>
    </row>
    <row r="31" spans="1:23" x14ac:dyDescent="0.25">
      <c r="U31" s="5"/>
      <c r="V31" s="5"/>
      <c r="W31" s="5"/>
    </row>
  </sheetData>
  <mergeCells count="4">
    <mergeCell ref="B9:L9"/>
    <mergeCell ref="B11:L11"/>
    <mergeCell ref="B10:L10"/>
    <mergeCell ref="B12:L12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54"/>
  <sheetViews>
    <sheetView showGridLines="0" zoomScale="90" zoomScaleNormal="90" zoomScaleSheetLayoutView="75" workbookViewId="0">
      <pane xSplit="1" ySplit="3" topLeftCell="DG4" activePane="bottomRight" state="frozen"/>
      <selection activeCell="O4" sqref="O4"/>
      <selection pane="topRight" activeCell="O4" sqref="O4"/>
      <selection pane="bottomLeft" activeCell="O4" sqref="O4"/>
      <selection pane="bottomRight"/>
    </sheetView>
  </sheetViews>
  <sheetFormatPr defaultColWidth="9.109375" defaultRowHeight="13.2" x14ac:dyDescent="0.25"/>
  <cols>
    <col min="1" max="1" width="31.109375" style="2" customWidth="1"/>
    <col min="2" max="2" width="4.6640625" style="2" customWidth="1"/>
    <col min="3" max="6" width="8.6640625" style="2" customWidth="1"/>
    <col min="7" max="7" width="8.6640625" style="1" customWidth="1"/>
    <col min="8" max="8" width="4.6640625" style="2" customWidth="1"/>
    <col min="9" max="12" width="8.6640625" style="2" customWidth="1"/>
    <col min="13" max="13" width="8.6640625" style="1" customWidth="1"/>
    <col min="14" max="14" width="4.6640625" style="2" customWidth="1"/>
    <col min="15" max="19" width="8.6640625" style="2" customWidth="1"/>
    <col min="20" max="20" width="4.6640625" style="2" customWidth="1"/>
    <col min="21" max="25" width="8.6640625" style="2" customWidth="1"/>
    <col min="26" max="26" width="4.6640625" style="2" customWidth="1"/>
    <col min="27" max="31" width="8.6640625" style="2" customWidth="1"/>
    <col min="32" max="32" width="4.6640625" style="2" customWidth="1"/>
    <col min="33" max="37" width="8.6640625" style="2" customWidth="1"/>
    <col min="38" max="38" width="4.6640625" style="2" customWidth="1"/>
    <col min="39" max="43" width="8.6640625" style="2" customWidth="1"/>
    <col min="44" max="44" width="4.6640625" style="2" customWidth="1"/>
    <col min="45" max="49" width="8.6640625" style="2" customWidth="1"/>
    <col min="50" max="50" width="4.6640625" style="2" customWidth="1"/>
    <col min="51" max="55" width="8.6640625" style="2" customWidth="1"/>
    <col min="56" max="56" width="4.6640625" style="2" customWidth="1"/>
    <col min="57" max="61" width="8.6640625" style="2" customWidth="1"/>
    <col min="62" max="62" width="4.6640625" style="2" customWidth="1"/>
    <col min="63" max="67" width="8.6640625" style="2" customWidth="1"/>
    <col min="68" max="68" width="4.6640625" style="2" customWidth="1"/>
    <col min="69" max="73" width="8.6640625" style="2" customWidth="1"/>
    <col min="74" max="74" width="4.5546875" style="2" customWidth="1"/>
    <col min="75" max="79" width="8.6640625" style="2" customWidth="1"/>
    <col min="80" max="80" width="4.33203125" style="2" customWidth="1"/>
    <col min="81" max="85" width="8.6640625" style="2" customWidth="1"/>
    <col min="86" max="86" width="4.33203125" style="2" customWidth="1"/>
    <col min="87" max="91" width="8.6640625" style="2" customWidth="1"/>
    <col min="92" max="92" width="3.5546875" style="2" customWidth="1"/>
    <col min="93" max="97" width="9.109375" style="2"/>
    <col min="98" max="98" width="3.6640625" style="2" customWidth="1"/>
    <col min="99" max="16384" width="9.109375" style="2"/>
  </cols>
  <sheetData>
    <row r="1" spans="1:133" x14ac:dyDescent="0.25">
      <c r="C1" s="282"/>
      <c r="D1" s="282"/>
      <c r="E1" s="282"/>
      <c r="F1" s="282"/>
      <c r="G1" s="282"/>
      <c r="I1" s="282"/>
      <c r="J1" s="282"/>
      <c r="K1" s="282"/>
      <c r="L1" s="282"/>
      <c r="M1" s="282"/>
      <c r="O1" s="282"/>
      <c r="P1" s="282"/>
      <c r="Q1" s="282"/>
      <c r="R1" s="282"/>
      <c r="S1" s="282"/>
      <c r="U1" s="282"/>
      <c r="V1" s="282"/>
      <c r="W1" s="282"/>
      <c r="X1" s="282"/>
      <c r="Y1" s="282"/>
      <c r="AA1" s="282"/>
      <c r="AB1" s="282"/>
      <c r="AC1" s="282"/>
      <c r="AD1" s="282"/>
      <c r="AE1" s="282"/>
      <c r="AG1" s="282"/>
      <c r="AH1" s="282"/>
      <c r="AI1" s="282"/>
      <c r="AJ1" s="282"/>
      <c r="AK1" s="282"/>
      <c r="AM1" s="282"/>
      <c r="AN1" s="282"/>
      <c r="AO1" s="282"/>
      <c r="AP1" s="282"/>
      <c r="AQ1" s="282"/>
      <c r="AS1" s="282"/>
      <c r="AT1" s="282"/>
      <c r="AU1" s="282"/>
      <c r="AV1" s="282"/>
      <c r="AW1" s="282"/>
      <c r="AY1" s="282"/>
      <c r="AZ1" s="282"/>
      <c r="BA1" s="282"/>
      <c r="BB1" s="282"/>
      <c r="BC1" s="282"/>
      <c r="BE1" s="282"/>
      <c r="BF1" s="282"/>
      <c r="BG1" s="282"/>
      <c r="BH1" s="282"/>
      <c r="BI1" s="282"/>
      <c r="BK1" s="282"/>
      <c r="BL1" s="282"/>
      <c r="BM1" s="282"/>
      <c r="BN1" s="282"/>
      <c r="BO1" s="282"/>
      <c r="BQ1" s="282"/>
      <c r="BR1" s="282"/>
      <c r="BS1" s="282"/>
      <c r="BT1" s="282"/>
      <c r="BU1" s="282"/>
      <c r="BW1" s="281" t="s">
        <v>102</v>
      </c>
      <c r="BX1" s="281"/>
      <c r="BY1" s="281"/>
      <c r="BZ1" s="281"/>
      <c r="CA1" s="281"/>
      <c r="CC1" s="281"/>
      <c r="CD1" s="281"/>
      <c r="CE1" s="281"/>
      <c r="CF1" s="281"/>
      <c r="CG1" s="281"/>
      <c r="CI1" s="281"/>
      <c r="CJ1" s="281"/>
      <c r="CK1" s="281"/>
      <c r="CL1" s="281"/>
      <c r="CM1" s="281"/>
      <c r="DA1" s="281" t="s">
        <v>140</v>
      </c>
      <c r="DB1" s="281"/>
      <c r="DC1" s="281"/>
      <c r="DD1" s="281"/>
      <c r="DE1" s="281"/>
      <c r="DG1" s="281" t="s">
        <v>146</v>
      </c>
      <c r="DH1" s="281"/>
      <c r="DI1" s="281"/>
      <c r="DJ1" s="281"/>
      <c r="DK1" s="281"/>
      <c r="DM1" s="281" t="s">
        <v>149</v>
      </c>
      <c r="DN1" s="281"/>
      <c r="DO1" s="281"/>
      <c r="DP1" s="281"/>
      <c r="DQ1" s="281"/>
      <c r="DS1" s="281" t="s">
        <v>150</v>
      </c>
      <c r="DT1" s="281"/>
      <c r="DU1" s="281"/>
      <c r="DV1" s="281"/>
      <c r="DW1" s="281"/>
    </row>
    <row r="2" spans="1:133" x14ac:dyDescent="0.25">
      <c r="A2" s="1" t="s">
        <v>98</v>
      </c>
      <c r="C2" s="280">
        <v>2005</v>
      </c>
      <c r="D2" s="280"/>
      <c r="E2" s="280"/>
      <c r="F2" s="280"/>
      <c r="G2" s="280"/>
      <c r="I2" s="280">
        <v>2006</v>
      </c>
      <c r="J2" s="280"/>
      <c r="K2" s="280"/>
      <c r="L2" s="280"/>
      <c r="M2" s="280"/>
      <c r="O2" s="280">
        <v>2007</v>
      </c>
      <c r="P2" s="280"/>
      <c r="Q2" s="280"/>
      <c r="R2" s="280"/>
      <c r="S2" s="280"/>
      <c r="U2" s="280">
        <v>2008</v>
      </c>
      <c r="V2" s="280"/>
      <c r="W2" s="280"/>
      <c r="X2" s="280"/>
      <c r="Y2" s="280"/>
      <c r="AA2" s="280">
        <v>2009</v>
      </c>
      <c r="AB2" s="280"/>
      <c r="AC2" s="280"/>
      <c r="AD2" s="280"/>
      <c r="AE2" s="280"/>
      <c r="AG2" s="280">
        <v>2010</v>
      </c>
      <c r="AH2" s="280"/>
      <c r="AI2" s="280"/>
      <c r="AJ2" s="280"/>
      <c r="AK2" s="280"/>
      <c r="AM2" s="280">
        <v>2011</v>
      </c>
      <c r="AN2" s="280"/>
      <c r="AO2" s="280"/>
      <c r="AP2" s="280"/>
      <c r="AQ2" s="280"/>
      <c r="AS2" s="280">
        <v>2012</v>
      </c>
      <c r="AT2" s="280"/>
      <c r="AU2" s="280"/>
      <c r="AV2" s="280"/>
      <c r="AW2" s="280"/>
      <c r="AY2" s="280">
        <v>2013</v>
      </c>
      <c r="AZ2" s="280"/>
      <c r="BA2" s="280"/>
      <c r="BB2" s="280"/>
      <c r="BC2" s="280"/>
      <c r="BE2" s="280">
        <v>2014</v>
      </c>
      <c r="BF2" s="280"/>
      <c r="BG2" s="280"/>
      <c r="BH2" s="280"/>
      <c r="BI2" s="280"/>
      <c r="BK2" s="280">
        <v>2015</v>
      </c>
      <c r="BL2" s="280"/>
      <c r="BM2" s="280"/>
      <c r="BN2" s="280"/>
      <c r="BO2" s="280"/>
      <c r="BQ2" s="280">
        <v>2016</v>
      </c>
      <c r="BR2" s="280"/>
      <c r="BS2" s="280"/>
      <c r="BT2" s="280"/>
      <c r="BU2" s="280"/>
      <c r="BW2" s="280">
        <v>2017</v>
      </c>
      <c r="BX2" s="280"/>
      <c r="BY2" s="280"/>
      <c r="BZ2" s="280"/>
      <c r="CA2" s="280"/>
      <c r="CC2" s="280">
        <v>2018</v>
      </c>
      <c r="CD2" s="280"/>
      <c r="CE2" s="280"/>
      <c r="CF2" s="280"/>
      <c r="CG2" s="280"/>
      <c r="CI2" s="280">
        <v>2019</v>
      </c>
      <c r="CJ2" s="280"/>
      <c r="CK2" s="280"/>
      <c r="CL2" s="280"/>
      <c r="CM2" s="280"/>
      <c r="CO2" s="280">
        <v>2020</v>
      </c>
      <c r="CP2" s="280"/>
      <c r="CQ2" s="280"/>
      <c r="CR2" s="280"/>
      <c r="CS2" s="280"/>
      <c r="CU2" s="280">
        <v>2021</v>
      </c>
      <c r="CV2" s="280"/>
      <c r="CW2" s="280"/>
      <c r="CX2" s="280"/>
      <c r="CY2" s="280"/>
      <c r="DA2" s="280">
        <v>2022</v>
      </c>
      <c r="DB2" s="280"/>
      <c r="DC2" s="280"/>
      <c r="DD2" s="280"/>
      <c r="DE2" s="280"/>
      <c r="DG2" s="280">
        <v>2023</v>
      </c>
      <c r="DH2" s="280"/>
      <c r="DI2" s="280"/>
      <c r="DJ2" s="280"/>
      <c r="DK2" s="280"/>
      <c r="DM2" s="280">
        <v>2024</v>
      </c>
      <c r="DN2" s="280"/>
      <c r="DO2" s="280"/>
      <c r="DP2" s="280"/>
      <c r="DQ2" s="280"/>
      <c r="DS2" s="280">
        <v>2025</v>
      </c>
      <c r="DT2" s="280"/>
      <c r="DU2" s="280"/>
      <c r="DV2" s="280"/>
      <c r="DW2" s="280"/>
      <c r="DY2" s="280">
        <v>2026</v>
      </c>
      <c r="DZ2" s="280"/>
      <c r="EA2" s="280"/>
      <c r="EB2" s="280"/>
      <c r="EC2" s="280"/>
    </row>
    <row r="3" spans="1:133" s="94" customFormat="1" x14ac:dyDescent="0.25">
      <c r="A3" s="93" t="s">
        <v>62</v>
      </c>
      <c r="C3" s="96" t="s">
        <v>7</v>
      </c>
      <c r="D3" s="96" t="s">
        <v>8</v>
      </c>
      <c r="E3" s="96" t="s">
        <v>9</v>
      </c>
      <c r="F3" s="96" t="s">
        <v>10</v>
      </c>
      <c r="G3" s="96" t="s">
        <v>11</v>
      </c>
      <c r="I3" s="96" t="s">
        <v>7</v>
      </c>
      <c r="J3" s="96" t="s">
        <v>8</v>
      </c>
      <c r="K3" s="96" t="s">
        <v>9</v>
      </c>
      <c r="L3" s="96" t="s">
        <v>10</v>
      </c>
      <c r="M3" s="96" t="s">
        <v>11</v>
      </c>
      <c r="N3" s="96"/>
      <c r="O3" s="96" t="s">
        <v>7</v>
      </c>
      <c r="P3" s="96" t="s">
        <v>8</v>
      </c>
      <c r="Q3" s="96" t="s">
        <v>9</v>
      </c>
      <c r="R3" s="96" t="s">
        <v>10</v>
      </c>
      <c r="S3" s="96" t="s">
        <v>11</v>
      </c>
      <c r="T3" s="96"/>
      <c r="U3" s="96" t="s">
        <v>7</v>
      </c>
      <c r="V3" s="96" t="s">
        <v>8</v>
      </c>
      <c r="W3" s="96" t="s">
        <v>9</v>
      </c>
      <c r="X3" s="96" t="s">
        <v>10</v>
      </c>
      <c r="Y3" s="96" t="s">
        <v>11</v>
      </c>
      <c r="Z3" s="96"/>
      <c r="AA3" s="96" t="s">
        <v>7</v>
      </c>
      <c r="AB3" s="96" t="s">
        <v>8</v>
      </c>
      <c r="AC3" s="96" t="s">
        <v>9</v>
      </c>
      <c r="AD3" s="96" t="s">
        <v>10</v>
      </c>
      <c r="AE3" s="96" t="s">
        <v>11</v>
      </c>
      <c r="AF3" s="96"/>
      <c r="AG3" s="96" t="s">
        <v>7</v>
      </c>
      <c r="AH3" s="96" t="s">
        <v>8</v>
      </c>
      <c r="AI3" s="96" t="s">
        <v>9</v>
      </c>
      <c r="AJ3" s="96" t="s">
        <v>10</v>
      </c>
      <c r="AK3" s="96" t="s">
        <v>11</v>
      </c>
      <c r="AM3" s="96" t="s">
        <v>7</v>
      </c>
      <c r="AN3" s="96" t="s">
        <v>8</v>
      </c>
      <c r="AO3" s="96" t="s">
        <v>9</v>
      </c>
      <c r="AP3" s="96" t="s">
        <v>10</v>
      </c>
      <c r="AQ3" s="96" t="s">
        <v>11</v>
      </c>
      <c r="AS3" s="96" t="s">
        <v>7</v>
      </c>
      <c r="AT3" s="96" t="s">
        <v>8</v>
      </c>
      <c r="AU3" s="96" t="s">
        <v>9</v>
      </c>
      <c r="AV3" s="96" t="s">
        <v>10</v>
      </c>
      <c r="AW3" s="96" t="s">
        <v>11</v>
      </c>
      <c r="AY3" s="96" t="s">
        <v>7</v>
      </c>
      <c r="AZ3" s="96" t="s">
        <v>8</v>
      </c>
      <c r="BA3" s="96" t="s">
        <v>9</v>
      </c>
      <c r="BB3" s="96" t="s">
        <v>10</v>
      </c>
      <c r="BC3" s="96" t="s">
        <v>11</v>
      </c>
      <c r="BE3" s="96" t="s">
        <v>7</v>
      </c>
      <c r="BF3" s="96" t="s">
        <v>8</v>
      </c>
      <c r="BG3" s="96" t="s">
        <v>9</v>
      </c>
      <c r="BH3" s="96" t="s">
        <v>10</v>
      </c>
      <c r="BI3" s="96" t="s">
        <v>11</v>
      </c>
      <c r="BJ3" s="97"/>
      <c r="BK3" s="96" t="s">
        <v>7</v>
      </c>
      <c r="BL3" s="96" t="s">
        <v>8</v>
      </c>
      <c r="BM3" s="96" t="s">
        <v>9</v>
      </c>
      <c r="BN3" s="96" t="s">
        <v>10</v>
      </c>
      <c r="BO3" s="96" t="s">
        <v>11</v>
      </c>
      <c r="BP3" s="97"/>
      <c r="BQ3" s="96" t="s">
        <v>7</v>
      </c>
      <c r="BR3" s="96" t="s">
        <v>8</v>
      </c>
      <c r="BS3" s="96" t="s">
        <v>9</v>
      </c>
      <c r="BT3" s="96" t="s">
        <v>10</v>
      </c>
      <c r="BU3" s="96" t="s">
        <v>11</v>
      </c>
      <c r="BV3" s="97"/>
      <c r="BW3" s="96" t="s">
        <v>7</v>
      </c>
      <c r="BX3" s="96" t="s">
        <v>8</v>
      </c>
      <c r="BY3" s="96" t="s">
        <v>9</v>
      </c>
      <c r="BZ3" s="96" t="s">
        <v>10</v>
      </c>
      <c r="CA3" s="96" t="s">
        <v>11</v>
      </c>
      <c r="CC3" s="96" t="s">
        <v>7</v>
      </c>
      <c r="CD3" s="96" t="s">
        <v>8</v>
      </c>
      <c r="CE3" s="96" t="s">
        <v>9</v>
      </c>
      <c r="CF3" s="96" t="s">
        <v>10</v>
      </c>
      <c r="CG3" s="96" t="s">
        <v>11</v>
      </c>
      <c r="CI3" s="96" t="s">
        <v>7</v>
      </c>
      <c r="CJ3" s="96" t="s">
        <v>8</v>
      </c>
      <c r="CK3" s="96" t="s">
        <v>9</v>
      </c>
      <c r="CL3" s="96" t="s">
        <v>10</v>
      </c>
      <c r="CM3" s="96" t="s">
        <v>11</v>
      </c>
      <c r="CO3" s="96" t="s">
        <v>7</v>
      </c>
      <c r="CP3" s="96" t="s">
        <v>8</v>
      </c>
      <c r="CQ3" s="96" t="s">
        <v>9</v>
      </c>
      <c r="CR3" s="96" t="s">
        <v>10</v>
      </c>
      <c r="CS3" s="96" t="s">
        <v>11</v>
      </c>
      <c r="CU3" s="96" t="s">
        <v>7</v>
      </c>
      <c r="CV3" s="96" t="s">
        <v>8</v>
      </c>
      <c r="CW3" s="96" t="s">
        <v>9</v>
      </c>
      <c r="CX3" s="96" t="s">
        <v>10</v>
      </c>
      <c r="CY3" s="96" t="s">
        <v>11</v>
      </c>
      <c r="DA3" s="96" t="s">
        <v>7</v>
      </c>
      <c r="DB3" s="96" t="s">
        <v>8</v>
      </c>
      <c r="DC3" s="96" t="s">
        <v>9</v>
      </c>
      <c r="DD3" s="96" t="s">
        <v>10</v>
      </c>
      <c r="DE3" s="96" t="s">
        <v>11</v>
      </c>
      <c r="DG3" s="96" t="s">
        <v>7</v>
      </c>
      <c r="DH3" s="96" t="s">
        <v>8</v>
      </c>
      <c r="DI3" s="96" t="s">
        <v>9</v>
      </c>
      <c r="DJ3" s="96" t="s">
        <v>10</v>
      </c>
      <c r="DK3" s="96" t="s">
        <v>11</v>
      </c>
      <c r="DM3" s="96" t="s">
        <v>7</v>
      </c>
      <c r="DN3" s="96" t="s">
        <v>8</v>
      </c>
      <c r="DO3" s="96" t="s">
        <v>9</v>
      </c>
      <c r="DP3" s="96" t="s">
        <v>10</v>
      </c>
      <c r="DQ3" s="96" t="s">
        <v>11</v>
      </c>
      <c r="DS3" s="96" t="s">
        <v>7</v>
      </c>
      <c r="DT3" s="96" t="s">
        <v>8</v>
      </c>
      <c r="DU3" s="96" t="s">
        <v>9</v>
      </c>
      <c r="DV3" s="96" t="s">
        <v>10</v>
      </c>
      <c r="DW3" s="96" t="s">
        <v>11</v>
      </c>
      <c r="DY3" s="96" t="s">
        <v>7</v>
      </c>
      <c r="DZ3" s="96" t="s">
        <v>8</v>
      </c>
      <c r="EA3" s="96" t="s">
        <v>9</v>
      </c>
      <c r="EB3" s="96" t="s">
        <v>10</v>
      </c>
      <c r="EC3" s="96" t="s">
        <v>11</v>
      </c>
    </row>
    <row r="4" spans="1:133" x14ac:dyDescent="0.25">
      <c r="G4" s="22"/>
      <c r="M4" s="22"/>
      <c r="S4" s="22"/>
      <c r="Y4" s="22"/>
      <c r="AE4" s="22"/>
      <c r="AK4" s="22"/>
      <c r="AQ4" s="22"/>
      <c r="AW4" s="22"/>
      <c r="BC4" s="22"/>
      <c r="BI4" s="22"/>
      <c r="BO4" s="22"/>
      <c r="BU4" s="22"/>
      <c r="CA4" s="22"/>
      <c r="CG4" s="22"/>
      <c r="CM4" s="22"/>
      <c r="CS4" s="22"/>
      <c r="CY4" s="22"/>
      <c r="DE4" s="22"/>
      <c r="DK4" s="22"/>
      <c r="DQ4" s="22"/>
      <c r="DW4" s="22"/>
      <c r="EC4" s="22"/>
    </row>
    <row r="5" spans="1:133" s="28" customFormat="1" ht="18.75" customHeight="1" x14ac:dyDescent="0.25">
      <c r="A5" s="28" t="s">
        <v>80</v>
      </c>
      <c r="C5" s="42">
        <v>250.46979865771812</v>
      </c>
      <c r="D5" s="42">
        <v>307.65100671140937</v>
      </c>
      <c r="E5" s="42">
        <v>299.46308724832215</v>
      </c>
      <c r="F5" s="42">
        <v>316.91275167785233</v>
      </c>
      <c r="G5" s="43">
        <v>1174.4966442953021</v>
      </c>
      <c r="H5" s="42"/>
      <c r="I5" s="42">
        <v>323.75838926174498</v>
      </c>
      <c r="J5" s="42">
        <v>51.114814647988837</v>
      </c>
      <c r="K5" s="42">
        <v>362.81879194630869</v>
      </c>
      <c r="L5" s="42">
        <v>384.29530201342283</v>
      </c>
      <c r="M5" s="43">
        <v>1121.9872978694652</v>
      </c>
      <c r="N5" s="42"/>
      <c r="O5" s="42">
        <v>420.13422818791946</v>
      </c>
      <c r="P5" s="42">
        <v>484.83221476510067</v>
      </c>
      <c r="Q5" s="42">
        <v>450.46979865771812</v>
      </c>
      <c r="R5" s="42">
        <v>460</v>
      </c>
      <c r="S5" s="43">
        <v>1815.4362416107383</v>
      </c>
      <c r="T5" s="42"/>
      <c r="U5" s="42">
        <v>451.81208053691273</v>
      </c>
      <c r="V5" s="42">
        <v>508.59060402684565</v>
      </c>
      <c r="W5" s="42">
        <v>473.55704697986579</v>
      </c>
      <c r="X5" s="42">
        <v>422.14765100671138</v>
      </c>
      <c r="Y5" s="43">
        <v>1856.1073825503356</v>
      </c>
      <c r="Z5" s="42"/>
      <c r="AA5" s="42">
        <v>353.69127516778525</v>
      </c>
      <c r="AB5" s="42">
        <v>422.01342281879192</v>
      </c>
      <c r="AC5" s="42">
        <v>400.13422818791946</v>
      </c>
      <c r="AD5" s="42">
        <v>392.88590604026842</v>
      </c>
      <c r="AE5" s="43">
        <v>1568.7248322147652</v>
      </c>
      <c r="AF5" s="42"/>
      <c r="AG5" s="42">
        <v>411.00671140939596</v>
      </c>
      <c r="AH5" s="42">
        <v>487.91946308724829</v>
      </c>
      <c r="AI5" s="42">
        <v>500</v>
      </c>
      <c r="AJ5" s="42">
        <v>540.80536912751677</v>
      </c>
      <c r="AK5" s="43">
        <v>1939.7315436241611</v>
      </c>
      <c r="AL5" s="42"/>
      <c r="AM5" s="42">
        <v>506.57718120805367</v>
      </c>
      <c r="AN5" s="42">
        <v>539.06040268456377</v>
      </c>
      <c r="AO5" s="42">
        <v>525.10067114093954</v>
      </c>
      <c r="AP5" s="42">
        <v>523.75838926174492</v>
      </c>
      <c r="AQ5" s="43">
        <v>2094.4966442953018</v>
      </c>
      <c r="AR5" s="42"/>
      <c r="AS5" s="42">
        <v>473.95973154362417</v>
      </c>
      <c r="AT5" s="42">
        <v>524.02684563758385</v>
      </c>
      <c r="AU5" s="42">
        <v>512.21476510067112</v>
      </c>
      <c r="AV5" s="42">
        <v>537.18120805369131</v>
      </c>
      <c r="AW5" s="43">
        <v>2047.3825503355704</v>
      </c>
      <c r="AX5" s="42"/>
      <c r="AY5" s="42">
        <v>471.00671140939596</v>
      </c>
      <c r="AZ5" s="42">
        <v>542.01342281879192</v>
      </c>
      <c r="BA5" s="42">
        <v>547.24832214765104</v>
      </c>
      <c r="BB5" s="42">
        <v>561.744966442953</v>
      </c>
      <c r="BC5" s="43">
        <v>2122.0134228187917</v>
      </c>
      <c r="BD5" s="42"/>
      <c r="BE5" s="42">
        <v>518.79194630872485</v>
      </c>
      <c r="BF5" s="42">
        <v>540.67114093959731</v>
      </c>
      <c r="BG5" s="42">
        <v>529.66442953020135</v>
      </c>
      <c r="BH5" s="42">
        <v>540.13422818791946</v>
      </c>
      <c r="BI5" s="43">
        <v>2129.2617449664431</v>
      </c>
      <c r="BJ5" s="42"/>
      <c r="BK5" s="42">
        <v>558.92617449664431</v>
      </c>
      <c r="BL5" s="42">
        <v>600.13422818791946</v>
      </c>
      <c r="BM5" s="42">
        <v>523.489932885906</v>
      </c>
      <c r="BN5" s="42">
        <v>541.00000000000011</v>
      </c>
      <c r="BO5" s="43">
        <v>2223.55033557047</v>
      </c>
      <c r="BP5" s="42"/>
      <c r="BQ5" s="42">
        <v>485.59999999999997</v>
      </c>
      <c r="BR5" s="42">
        <v>553.20000000000005</v>
      </c>
      <c r="BS5" s="42">
        <v>519</v>
      </c>
      <c r="BT5" s="42">
        <v>546.79999999999995</v>
      </c>
      <c r="BU5" s="43">
        <v>2104.6</v>
      </c>
      <c r="BW5" s="42">
        <v>550.29999999999995</v>
      </c>
      <c r="BX5" s="42">
        <v>681.5</v>
      </c>
      <c r="BY5" s="42">
        <v>660.5</v>
      </c>
      <c r="BZ5" s="42">
        <v>388.7</v>
      </c>
      <c r="CA5" s="43">
        <v>2281</v>
      </c>
      <c r="CC5" s="42">
        <v>363.5</v>
      </c>
      <c r="CD5" s="42">
        <v>424.7</v>
      </c>
      <c r="CE5" s="42">
        <v>381.8</v>
      </c>
      <c r="CF5" s="42">
        <v>331.59999999999991</v>
      </c>
      <c r="CG5" s="43">
        <v>1501.6</v>
      </c>
      <c r="CI5" s="42">
        <v>294.3</v>
      </c>
      <c r="CJ5" s="42">
        <v>355.4</v>
      </c>
      <c r="CK5" s="42">
        <v>325.3</v>
      </c>
      <c r="CL5" s="42">
        <v>367.4</v>
      </c>
      <c r="CM5" s="43">
        <v>1342.4</v>
      </c>
      <c r="CO5" s="42">
        <v>331.09999999999997</v>
      </c>
      <c r="CP5" s="42">
        <v>372.40000000000003</v>
      </c>
      <c r="CQ5" s="42">
        <v>393.09999999999997</v>
      </c>
      <c r="CR5" s="42">
        <v>373.59999999999997</v>
      </c>
      <c r="CS5" s="43">
        <v>1470.1999999999998</v>
      </c>
      <c r="CU5" s="42">
        <v>429.59999999999997</v>
      </c>
      <c r="CV5" s="42">
        <v>515.6</v>
      </c>
      <c r="CW5" s="42">
        <v>498.2</v>
      </c>
      <c r="CX5" s="42">
        <v>463.3</v>
      </c>
      <c r="CY5" s="43">
        <v>1906.7</v>
      </c>
      <c r="DA5" s="42">
        <v>489.5</v>
      </c>
      <c r="DB5" s="42">
        <v>578.00000000000011</v>
      </c>
      <c r="DC5" s="42">
        <v>492.00000000000006</v>
      </c>
      <c r="DD5" s="42">
        <v>519.5</v>
      </c>
      <c r="DE5" s="43">
        <v>2079</v>
      </c>
      <c r="DG5" s="42">
        <f>+'OLD_Segment Data 2017-2025'!AM10</f>
        <v>589.5</v>
      </c>
      <c r="DH5" s="42">
        <f>+'OLD_Segment Data 2017-2025'!AN10</f>
        <v>631.40000000000009</v>
      </c>
      <c r="DI5" s="42">
        <f>+'OLD_Segment Data 2017-2025'!AO10</f>
        <v>661</v>
      </c>
      <c r="DJ5" s="42">
        <f>+'OLD_Segment Data 2017-2025'!AP10</f>
        <v>685.30000000000018</v>
      </c>
      <c r="DK5" s="43">
        <f>+SUM(DG5:DJ5)</f>
        <v>2567.2000000000003</v>
      </c>
      <c r="DM5" s="215">
        <v>704</v>
      </c>
      <c r="DN5" s="215">
        <v>802</v>
      </c>
      <c r="DO5" s="215">
        <v>856</v>
      </c>
      <c r="DP5" s="215">
        <v>890</v>
      </c>
      <c r="DQ5" s="230">
        <v>3252</v>
      </c>
      <c r="DS5" s="215">
        <v>837</v>
      </c>
      <c r="DT5" s="215">
        <v>945</v>
      </c>
      <c r="DU5" s="215">
        <v>936</v>
      </c>
      <c r="DV5" s="215">
        <v>847</v>
      </c>
      <c r="DW5" s="230">
        <v>3565</v>
      </c>
      <c r="DY5" s="215">
        <f>+'Segment Data 2024-2026'!O10</f>
        <v>864</v>
      </c>
      <c r="DZ5" s="215"/>
      <c r="EA5" s="215"/>
      <c r="EB5" s="215"/>
      <c r="EC5" s="230"/>
    </row>
    <row r="6" spans="1:133" ht="6" customHeight="1" x14ac:dyDescent="0.25">
      <c r="C6" s="4"/>
      <c r="D6" s="4"/>
      <c r="E6" s="4"/>
      <c r="F6" s="4"/>
      <c r="G6" s="23"/>
      <c r="I6" s="21"/>
      <c r="J6" s="21"/>
      <c r="K6" s="21"/>
      <c r="L6" s="21"/>
      <c r="M6" s="44"/>
      <c r="O6" s="4"/>
      <c r="P6" s="4"/>
      <c r="Q6" s="4"/>
      <c r="R6" s="4"/>
      <c r="S6" s="23"/>
      <c r="U6" s="4"/>
      <c r="V6" s="4"/>
      <c r="W6" s="4"/>
      <c r="X6" s="4"/>
      <c r="Y6" s="23"/>
      <c r="AA6" s="4"/>
      <c r="AB6" s="4"/>
      <c r="AC6" s="4"/>
      <c r="AD6" s="4"/>
      <c r="AE6" s="23"/>
      <c r="AG6" s="4"/>
      <c r="AH6" s="4"/>
      <c r="AI6" s="4"/>
      <c r="AJ6" s="4"/>
      <c r="AK6" s="23"/>
      <c r="AM6" s="4"/>
      <c r="AN6" s="4"/>
      <c r="AO6" s="4"/>
      <c r="AP6" s="4"/>
      <c r="AQ6" s="23"/>
      <c r="AS6" s="4"/>
      <c r="AT6" s="4"/>
      <c r="AU6" s="4"/>
      <c r="AV6" s="4"/>
      <c r="AW6" s="23"/>
      <c r="AY6" s="4"/>
      <c r="AZ6" s="4"/>
      <c r="BA6" s="4"/>
      <c r="BB6" s="4"/>
      <c r="BC6" s="23"/>
      <c r="BE6" s="4"/>
      <c r="BF6" s="4"/>
      <c r="BG6" s="4"/>
      <c r="BH6" s="4"/>
      <c r="BI6" s="23"/>
      <c r="BK6" s="4"/>
      <c r="BL6" s="4"/>
      <c r="BM6" s="4"/>
      <c r="BN6" s="4"/>
      <c r="BO6" s="23"/>
      <c r="BQ6" s="4"/>
      <c r="BR6" s="4"/>
      <c r="BS6" s="4"/>
      <c r="BT6" s="4"/>
      <c r="BU6" s="23"/>
      <c r="BW6" s="4"/>
      <c r="BX6" s="4"/>
      <c r="BY6" s="4"/>
      <c r="BZ6" s="4"/>
      <c r="CA6" s="23"/>
      <c r="CC6" s="4"/>
      <c r="CD6" s="4"/>
      <c r="CE6" s="4"/>
      <c r="CF6" s="4"/>
      <c r="CG6" s="23"/>
      <c r="CI6" s="4"/>
      <c r="CJ6" s="4"/>
      <c r="CK6" s="4"/>
      <c r="CL6" s="4"/>
      <c r="CM6" s="23"/>
      <c r="CO6" s="4"/>
      <c r="CP6" s="4"/>
      <c r="CQ6" s="4"/>
      <c r="CR6" s="4"/>
      <c r="CS6" s="23"/>
      <c r="CU6" s="4"/>
      <c r="CV6" s="4"/>
      <c r="CW6" s="4"/>
      <c r="CX6" s="4"/>
      <c r="CY6" s="23"/>
      <c r="DA6" s="4"/>
      <c r="DB6" s="4"/>
      <c r="DC6" s="4"/>
      <c r="DD6" s="4"/>
      <c r="DE6" s="23"/>
      <c r="DG6" s="4"/>
      <c r="DH6" s="4"/>
      <c r="DI6" s="4"/>
      <c r="DJ6" s="4"/>
      <c r="DK6" s="23"/>
      <c r="DM6" s="4"/>
      <c r="DN6" s="4"/>
      <c r="DO6" s="4"/>
      <c r="DP6" s="4"/>
      <c r="DQ6" s="23"/>
      <c r="DS6" s="4"/>
      <c r="DT6" s="4"/>
      <c r="DU6" s="4"/>
      <c r="DV6" s="4"/>
      <c r="DW6" s="23"/>
      <c r="DY6" s="4"/>
      <c r="DZ6" s="4"/>
      <c r="EA6" s="4"/>
      <c r="EB6" s="4"/>
      <c r="EC6" s="23"/>
    </row>
    <row r="7" spans="1:133" s="1" customFormat="1" ht="18.75" customHeight="1" x14ac:dyDescent="0.25">
      <c r="A7" s="1" t="s">
        <v>0</v>
      </c>
      <c r="C7" s="45">
        <v>16.778523489932887</v>
      </c>
      <c r="D7" s="45">
        <v>23.355704697986578</v>
      </c>
      <c r="E7" s="45">
        <v>25.503355704697984</v>
      </c>
      <c r="F7" s="45">
        <v>30.067114093959731</v>
      </c>
      <c r="G7" s="44">
        <v>95.704697986577173</v>
      </c>
      <c r="H7" s="45"/>
      <c r="I7" s="45">
        <v>23.624161073825501</v>
      </c>
      <c r="J7" s="45">
        <v>50.067114093959731</v>
      </c>
      <c r="K7" s="45">
        <v>34.228187919463089</v>
      </c>
      <c r="L7" s="45">
        <v>29.261744966442951</v>
      </c>
      <c r="M7" s="44">
        <v>137.18120805369128</v>
      </c>
      <c r="N7" s="45"/>
      <c r="O7" s="45">
        <v>34.36241610738255</v>
      </c>
      <c r="P7" s="45">
        <v>53.288590604026844</v>
      </c>
      <c r="Q7" s="45">
        <v>44.697986577181204</v>
      </c>
      <c r="R7" s="45">
        <v>60</v>
      </c>
      <c r="S7" s="44">
        <v>192.34899328859061</v>
      </c>
      <c r="T7" s="45"/>
      <c r="U7" s="45">
        <v>40.939597315436238</v>
      </c>
      <c r="V7" s="45">
        <v>61.879194630872483</v>
      </c>
      <c r="W7" s="45">
        <v>44.161073825503358</v>
      </c>
      <c r="X7" s="45">
        <v>16.51006711409396</v>
      </c>
      <c r="Y7" s="44">
        <v>163.48993288590606</v>
      </c>
      <c r="Z7" s="45"/>
      <c r="AA7" s="45">
        <v>17.04697986577181</v>
      </c>
      <c r="AB7" s="45">
        <v>31.812080536912752</v>
      </c>
      <c r="AC7" s="45">
        <v>30.201342281879192</v>
      </c>
      <c r="AD7" s="45">
        <v>26.040268456375838</v>
      </c>
      <c r="AE7" s="44">
        <v>105.1006711409396</v>
      </c>
      <c r="AF7" s="45"/>
      <c r="AG7" s="45">
        <v>28.590604026845636</v>
      </c>
      <c r="AH7" s="45">
        <v>34.630872483221474</v>
      </c>
      <c r="AI7" s="45">
        <v>33.557046979865774</v>
      </c>
      <c r="AJ7" s="45">
        <v>23.892617449664428</v>
      </c>
      <c r="AK7" s="44">
        <v>120.67114093959731</v>
      </c>
      <c r="AL7" s="45"/>
      <c r="AM7" s="45">
        <v>28.993288590604028</v>
      </c>
      <c r="AN7" s="45">
        <v>28.187919463087248</v>
      </c>
      <c r="AO7" s="45">
        <v>41.879194630872483</v>
      </c>
      <c r="AP7" s="45">
        <v>35.570469798657719</v>
      </c>
      <c r="AQ7" s="44">
        <v>134.63087248322148</v>
      </c>
      <c r="AR7" s="45"/>
      <c r="AS7" s="45">
        <v>30.604026845637584</v>
      </c>
      <c r="AT7" s="45">
        <v>30.738255033557046</v>
      </c>
      <c r="AU7" s="45">
        <v>32.080536912751676</v>
      </c>
      <c r="AV7" s="45">
        <v>42.013422818791945</v>
      </c>
      <c r="AW7" s="44">
        <v>135.43624161073825</v>
      </c>
      <c r="AX7" s="45"/>
      <c r="AY7" s="45">
        <v>29.127516778523489</v>
      </c>
      <c r="AZ7" s="45">
        <v>37.449664429530202</v>
      </c>
      <c r="BA7" s="45">
        <v>32.348993288590606</v>
      </c>
      <c r="BB7" s="45">
        <v>49.127516778523486</v>
      </c>
      <c r="BC7" s="44">
        <v>148.05369127516778</v>
      </c>
      <c r="BD7" s="45"/>
      <c r="BE7" s="45">
        <v>39.73154362416107</v>
      </c>
      <c r="BF7" s="45">
        <v>29.798657718120804</v>
      </c>
      <c r="BG7" s="45">
        <v>30.335570469798657</v>
      </c>
      <c r="BH7" s="45">
        <v>42.550335570469798</v>
      </c>
      <c r="BI7" s="44">
        <v>142.41610738255031</v>
      </c>
      <c r="BJ7" s="45"/>
      <c r="BK7" s="45">
        <v>32.885906040268459</v>
      </c>
      <c r="BL7" s="45">
        <v>54.630872483221474</v>
      </c>
      <c r="BM7" s="45">
        <v>32.214765100671137</v>
      </c>
      <c r="BN7" s="45">
        <v>32.299999999999997</v>
      </c>
      <c r="BO7" s="44">
        <v>152.03154362416109</v>
      </c>
      <c r="BP7" s="45"/>
      <c r="BQ7" s="45">
        <v>35.900999999999996</v>
      </c>
      <c r="BR7" s="45">
        <v>50.8</v>
      </c>
      <c r="BS7" s="45">
        <v>6.2</v>
      </c>
      <c r="BT7" s="45">
        <v>31.799999999999997</v>
      </c>
      <c r="BU7" s="44">
        <v>124.70099999999999</v>
      </c>
      <c r="BV7" s="45"/>
      <c r="BW7" s="45">
        <v>32</v>
      </c>
      <c r="BX7" s="45">
        <v>71.7</v>
      </c>
      <c r="BY7" s="45">
        <v>54.6</v>
      </c>
      <c r="BZ7" s="45">
        <v>21.800000000000008</v>
      </c>
      <c r="CA7" s="44">
        <v>180.10000000000002</v>
      </c>
      <c r="CC7" s="45">
        <v>15.8</v>
      </c>
      <c r="CD7" s="45">
        <v>25.6</v>
      </c>
      <c r="CE7" s="45">
        <v>17.8</v>
      </c>
      <c r="CF7" s="45">
        <v>-9.4000000000000057</v>
      </c>
      <c r="CG7" s="44">
        <v>49.8</v>
      </c>
      <c r="CI7" s="45">
        <v>0.19999999999999996</v>
      </c>
      <c r="CJ7" s="45">
        <v>9.4</v>
      </c>
      <c r="CK7" s="45">
        <v>5.9</v>
      </c>
      <c r="CL7" s="45">
        <v>2.2000000000000002</v>
      </c>
      <c r="CM7" s="44">
        <v>17.7</v>
      </c>
      <c r="CO7" s="45">
        <v>7.9999999999999991</v>
      </c>
      <c r="CP7" s="45">
        <v>6.5000000000000009</v>
      </c>
      <c r="CQ7" s="45">
        <v>21.4</v>
      </c>
      <c r="CR7" s="45">
        <v>13.5</v>
      </c>
      <c r="CS7" s="44">
        <v>49.4</v>
      </c>
      <c r="CU7" s="45">
        <v>30.8</v>
      </c>
      <c r="CV7" s="45">
        <v>42.4</v>
      </c>
      <c r="CW7" s="45">
        <v>33.500000000000007</v>
      </c>
      <c r="CX7" s="45">
        <v>19.200000000000003</v>
      </c>
      <c r="CY7" s="44">
        <v>125.90000000000002</v>
      </c>
      <c r="DA7" s="45">
        <v>38.799999999999997</v>
      </c>
      <c r="DB7" s="45">
        <v>40.9</v>
      </c>
      <c r="DC7" s="45">
        <v>35.199999999999996</v>
      </c>
      <c r="DD7" s="45">
        <v>39.700000000000003</v>
      </c>
      <c r="DE7" s="44">
        <v>154.59999999999997</v>
      </c>
      <c r="DG7" s="45">
        <f>+'OLD_Segment Data 2017-2025'!AM38</f>
        <v>56.9</v>
      </c>
      <c r="DH7" s="45">
        <f>+'OLD_Segment Data 2017-2025'!AN38</f>
        <v>58</v>
      </c>
      <c r="DI7" s="45">
        <f>+'OLD_Segment Data 2017-2025'!AO38</f>
        <v>76.5</v>
      </c>
      <c r="DJ7" s="45">
        <f>+'OLD_Segment Data 2017-2025'!AP30</f>
        <v>63.2</v>
      </c>
      <c r="DK7" s="44">
        <f t="shared" ref="DK7:DK12" si="0">+SUM(DG7:DJ7)</f>
        <v>254.60000000000002</v>
      </c>
      <c r="DM7" s="3">
        <v>75</v>
      </c>
      <c r="DN7" s="3">
        <v>85</v>
      </c>
      <c r="DO7" s="3">
        <v>93</v>
      </c>
      <c r="DP7" s="3">
        <v>90</v>
      </c>
      <c r="DQ7" s="23">
        <v>343</v>
      </c>
      <c r="DS7" s="3">
        <v>81</v>
      </c>
      <c r="DT7" s="3">
        <v>105</v>
      </c>
      <c r="DU7" s="3">
        <v>119</v>
      </c>
      <c r="DV7" s="3">
        <v>85</v>
      </c>
      <c r="DW7" s="23">
        <v>390</v>
      </c>
      <c r="DY7" s="3">
        <v>97</v>
      </c>
      <c r="DZ7" s="3"/>
      <c r="EA7" s="3"/>
      <c r="EB7" s="3"/>
      <c r="EC7" s="23"/>
    </row>
    <row r="8" spans="1:133" x14ac:dyDescent="0.25">
      <c r="A8" s="2" t="s">
        <v>27</v>
      </c>
      <c r="C8" s="21">
        <v>-5.1006711409395971</v>
      </c>
      <c r="D8" s="21">
        <v>-4.6979865771812079</v>
      </c>
      <c r="E8" s="21">
        <v>-4.9664429530201337</v>
      </c>
      <c r="F8" s="21">
        <v>-6.5771812080536911</v>
      </c>
      <c r="G8" s="44">
        <v>-21.34228187919463</v>
      </c>
      <c r="H8" s="21"/>
      <c r="I8" s="21">
        <v>-4.6979865771812079</v>
      </c>
      <c r="J8" s="21">
        <v>-4.2953020134228188</v>
      </c>
      <c r="K8" s="21">
        <v>-4.9664429530201337</v>
      </c>
      <c r="L8" s="21">
        <v>-4.6979865771812079</v>
      </c>
      <c r="M8" s="44">
        <v>-18.65771812080537</v>
      </c>
      <c r="N8" s="21"/>
      <c r="O8" s="21">
        <v>-5.7718120805369129</v>
      </c>
      <c r="P8" s="21">
        <v>-5.6375838926174495</v>
      </c>
      <c r="Q8" s="21">
        <v>-7.5167785234899327</v>
      </c>
      <c r="R8" s="21">
        <v>-6.8456375838926169</v>
      </c>
      <c r="S8" s="44">
        <v>-25.771812080536911</v>
      </c>
      <c r="T8" s="21"/>
      <c r="U8" s="21">
        <v>-7.2483221476510069</v>
      </c>
      <c r="V8" s="21">
        <v>-7.3825503355704694</v>
      </c>
      <c r="W8" s="21">
        <v>-7.9194630872483218</v>
      </c>
      <c r="X8" s="21">
        <v>-7.2483221476510069</v>
      </c>
      <c r="Y8" s="44">
        <v>-29.798657718120804</v>
      </c>
      <c r="Z8" s="21"/>
      <c r="AA8" s="21">
        <v>-7.9194630872483218</v>
      </c>
      <c r="AB8" s="21">
        <v>-8.0536912751677843</v>
      </c>
      <c r="AC8" s="21">
        <v>-8.4563758389261743</v>
      </c>
      <c r="AD8" s="21">
        <v>-8.1879194630872476</v>
      </c>
      <c r="AE8" s="44">
        <v>-32.617449664429529</v>
      </c>
      <c r="AF8" s="21"/>
      <c r="AG8" s="21">
        <v>-8.3221476510067109</v>
      </c>
      <c r="AH8" s="21">
        <v>-8.9932885906040259</v>
      </c>
      <c r="AI8" s="21">
        <v>-9.3959731543624159</v>
      </c>
      <c r="AJ8" s="21">
        <v>-10.738255033557047</v>
      </c>
      <c r="AK8" s="44">
        <v>-37.449664429530202</v>
      </c>
      <c r="AL8" s="21"/>
      <c r="AM8" s="21">
        <v>-10.872483221476509</v>
      </c>
      <c r="AN8" s="21">
        <v>-10.738255033557047</v>
      </c>
      <c r="AO8" s="21">
        <v>-11.677852348993289</v>
      </c>
      <c r="AP8" s="21">
        <v>-11.812080536912751</v>
      </c>
      <c r="AQ8" s="44">
        <v>-45.100671140939596</v>
      </c>
      <c r="AR8" s="21"/>
      <c r="AS8" s="21">
        <v>-11.543624161073826</v>
      </c>
      <c r="AT8" s="21">
        <v>-11.812080536912751</v>
      </c>
      <c r="AU8" s="21">
        <v>-12.080536912751677</v>
      </c>
      <c r="AV8" s="21">
        <v>-12.885906040268456</v>
      </c>
      <c r="AW8" s="44">
        <v>-48.322147651006702</v>
      </c>
      <c r="AX8" s="21"/>
      <c r="AY8" s="21">
        <v>-11.677852348993289</v>
      </c>
      <c r="AZ8" s="21">
        <v>-11.409395973154362</v>
      </c>
      <c r="BA8" s="21">
        <v>-12.483221476510067</v>
      </c>
      <c r="BB8" s="21">
        <v>-12.080536912751677</v>
      </c>
      <c r="BC8" s="44">
        <v>-47.651006711409394</v>
      </c>
      <c r="BD8" s="21"/>
      <c r="BE8" s="21">
        <v>-12.080536912751677</v>
      </c>
      <c r="BF8" s="21">
        <v>-11.812080536912751</v>
      </c>
      <c r="BG8" s="21">
        <v>-11.543624161073826</v>
      </c>
      <c r="BH8" s="21">
        <v>-12.617449664429531</v>
      </c>
      <c r="BI8" s="44">
        <v>-48.053691275167779</v>
      </c>
      <c r="BJ8" s="21"/>
      <c r="BK8" s="21">
        <v>-12.080536912751677</v>
      </c>
      <c r="BL8" s="21">
        <v>-12.483221476510067</v>
      </c>
      <c r="BM8" s="21">
        <v>-12.214765100671141</v>
      </c>
      <c r="BN8" s="21">
        <v>-12.3</v>
      </c>
      <c r="BO8" s="44">
        <v>-49.078523489932877</v>
      </c>
      <c r="BP8" s="21"/>
      <c r="BQ8" s="21">
        <v>-11.7</v>
      </c>
      <c r="BR8" s="21">
        <v>-12</v>
      </c>
      <c r="BS8" s="21">
        <v>-11.7</v>
      </c>
      <c r="BT8" s="21">
        <v>-11.3</v>
      </c>
      <c r="BU8" s="44">
        <v>-46.7</v>
      </c>
      <c r="BV8" s="21"/>
      <c r="BW8" s="21">
        <v>-9.1999999999999993</v>
      </c>
      <c r="BX8" s="21">
        <v>-16.2</v>
      </c>
      <c r="BY8" s="21">
        <v>-17.7</v>
      </c>
      <c r="BZ8" s="21">
        <v>-17.299999999999997</v>
      </c>
      <c r="CA8" s="44">
        <v>-60.399999999999991</v>
      </c>
      <c r="CC8" s="21">
        <v>-16.399999999999999</v>
      </c>
      <c r="CD8" s="21">
        <v>-16</v>
      </c>
      <c r="CE8" s="21">
        <v>-16</v>
      </c>
      <c r="CF8" s="21">
        <v>-18.000000000000007</v>
      </c>
      <c r="CG8" s="44">
        <v>-66.400000000000006</v>
      </c>
      <c r="CI8" s="21">
        <v>-17.3</v>
      </c>
      <c r="CJ8" s="21">
        <v>-17.399999999999999</v>
      </c>
      <c r="CK8" s="21">
        <v>-17.7</v>
      </c>
      <c r="CL8" s="21">
        <v>-22.7</v>
      </c>
      <c r="CM8" s="44">
        <v>-75.100000000000009</v>
      </c>
      <c r="CN8" s="114"/>
      <c r="CO8" s="21">
        <v>-17.8</v>
      </c>
      <c r="CP8" s="21">
        <v>-17.100000000000001</v>
      </c>
      <c r="CQ8" s="21">
        <v>-16.899999999999999</v>
      </c>
      <c r="CR8" s="21">
        <v>-18.7</v>
      </c>
      <c r="CS8" s="44">
        <v>-70.5</v>
      </c>
      <c r="CT8" s="114"/>
      <c r="CU8" s="21">
        <v>-17.2</v>
      </c>
      <c r="CV8" s="21">
        <v>-17.3</v>
      </c>
      <c r="CW8" s="21">
        <v>-19.7</v>
      </c>
      <c r="CX8" s="21">
        <v>-20.7</v>
      </c>
      <c r="CY8" s="44">
        <v>-74.900000000000006</v>
      </c>
      <c r="DA8" s="21">
        <v>-15.3</v>
      </c>
      <c r="DB8" s="21">
        <v>-15.9</v>
      </c>
      <c r="DC8" s="21">
        <v>-15.2</v>
      </c>
      <c r="DD8" s="21">
        <v>-16.3</v>
      </c>
      <c r="DE8" s="44">
        <v>-62.7</v>
      </c>
      <c r="DG8" s="21">
        <v>-17</v>
      </c>
      <c r="DH8" s="21">
        <v>-17.2</v>
      </c>
      <c r="DI8" s="21">
        <v>-18.399999999999999</v>
      </c>
      <c r="DJ8" s="21">
        <f>+DK8-SUM(DG8:DI8)</f>
        <v>-18.499999999999993</v>
      </c>
      <c r="DK8" s="44">
        <v>-71.099999999999994</v>
      </c>
      <c r="DM8" s="4">
        <v>-18</v>
      </c>
      <c r="DN8" s="4">
        <v>-19</v>
      </c>
      <c r="DO8" s="4">
        <v>-21</v>
      </c>
      <c r="DP8" s="4">
        <v>-24</v>
      </c>
      <c r="DQ8" s="23">
        <v>-82</v>
      </c>
      <c r="DS8" s="4">
        <v>-24</v>
      </c>
      <c r="DT8" s="4">
        <v>-28</v>
      </c>
      <c r="DU8" s="4">
        <v>-27</v>
      </c>
      <c r="DV8" s="4">
        <v>-27</v>
      </c>
      <c r="DW8" s="23">
        <v>-106</v>
      </c>
      <c r="DY8" s="4">
        <v>-28</v>
      </c>
      <c r="DZ8" s="4"/>
      <c r="EA8" s="4"/>
      <c r="EB8" s="4"/>
      <c r="EC8" s="23"/>
    </row>
    <row r="9" spans="1:133" x14ac:dyDescent="0.25">
      <c r="A9" s="2" t="s">
        <v>52</v>
      </c>
      <c r="C9" s="21">
        <v>-1.7449664429530201</v>
      </c>
      <c r="D9" s="21">
        <v>-1.8791946308724832</v>
      </c>
      <c r="E9" s="21">
        <v>-1.8791946308724832</v>
      </c>
      <c r="F9" s="21">
        <v>-2.9530201342281877</v>
      </c>
      <c r="G9" s="44">
        <v>-8.4563758389261743</v>
      </c>
      <c r="H9" s="21"/>
      <c r="I9" s="21">
        <v>-2.2818791946308723</v>
      </c>
      <c r="J9" s="21">
        <v>-2.2818791946308723</v>
      </c>
      <c r="K9" s="21">
        <v>-2.1476510067114094</v>
      </c>
      <c r="L9" s="21">
        <v>-2.0134228187919461</v>
      </c>
      <c r="M9" s="44">
        <v>-8.724832214765101</v>
      </c>
      <c r="N9" s="21"/>
      <c r="O9" s="21">
        <v>-2.9530201342281877</v>
      </c>
      <c r="P9" s="21">
        <v>-3.2214765100671139</v>
      </c>
      <c r="Q9" s="21">
        <v>-3.8926174496644292</v>
      </c>
      <c r="R9" s="21">
        <v>-4.4295302013422821</v>
      </c>
      <c r="S9" s="44">
        <v>-14.496644295302012</v>
      </c>
      <c r="T9" s="21"/>
      <c r="U9" s="21">
        <v>-3.3557046979865772</v>
      </c>
      <c r="V9" s="21">
        <v>-3.8926174496644292</v>
      </c>
      <c r="W9" s="21">
        <v>-3.8926174496644292</v>
      </c>
      <c r="X9" s="21">
        <v>-5.6375838926174495</v>
      </c>
      <c r="Y9" s="44">
        <v>-16.778523489932887</v>
      </c>
      <c r="Z9" s="21"/>
      <c r="AA9" s="21">
        <v>-4.2953020134228188</v>
      </c>
      <c r="AB9" s="21">
        <v>-4.1610738255033555</v>
      </c>
      <c r="AC9" s="21">
        <v>-4.1610738255033555</v>
      </c>
      <c r="AD9" s="21">
        <v>-4.0268456375838921</v>
      </c>
      <c r="AE9" s="44">
        <v>-16.644295302013422</v>
      </c>
      <c r="AF9" s="21"/>
      <c r="AG9" s="21">
        <v>-4.1610738255033555</v>
      </c>
      <c r="AH9" s="21">
        <v>-4.1610738255033555</v>
      </c>
      <c r="AI9" s="21">
        <v>-4.2953020134228188</v>
      </c>
      <c r="AJ9" s="21">
        <v>-6.174496644295302</v>
      </c>
      <c r="AK9" s="44">
        <v>-18.791946308724832</v>
      </c>
      <c r="AL9" s="21"/>
      <c r="AM9" s="21">
        <v>-5.1006711409395971</v>
      </c>
      <c r="AN9" s="21">
        <v>-4.5637583892617446</v>
      </c>
      <c r="AO9" s="21">
        <v>-5.3691275167785237</v>
      </c>
      <c r="AP9" s="21">
        <v>-5.6375838926174495</v>
      </c>
      <c r="AQ9" s="44">
        <v>-20.671140939597315</v>
      </c>
      <c r="AR9" s="21"/>
      <c r="AS9" s="21">
        <v>-5.2348993288590604</v>
      </c>
      <c r="AT9" s="21">
        <v>-5.6375838926174495</v>
      </c>
      <c r="AU9" s="21">
        <v>-6.3087248322147653</v>
      </c>
      <c r="AV9" s="21">
        <v>-5.6375838926174495</v>
      </c>
      <c r="AW9" s="44">
        <v>-22.818791946308725</v>
      </c>
      <c r="AX9" s="21"/>
      <c r="AY9" s="21">
        <v>-5.6375838926174495</v>
      </c>
      <c r="AZ9" s="21">
        <v>-6.0402684563758386</v>
      </c>
      <c r="BA9" s="21">
        <v>-5.7718120805369129</v>
      </c>
      <c r="BB9" s="21">
        <v>-5.9060402684563753</v>
      </c>
      <c r="BC9" s="44">
        <v>-23.355704697986578</v>
      </c>
      <c r="BD9" s="21"/>
      <c r="BE9" s="21">
        <v>-6.0402684563758386</v>
      </c>
      <c r="BF9" s="21">
        <v>-6.4429530201342278</v>
      </c>
      <c r="BG9" s="21">
        <v>-5.7718120805369129</v>
      </c>
      <c r="BH9" s="21">
        <v>-5.6375838926174495</v>
      </c>
      <c r="BI9" s="44">
        <v>-23.892617449664428</v>
      </c>
      <c r="BJ9" s="21"/>
      <c r="BK9" s="21">
        <v>-6.3087248322147653</v>
      </c>
      <c r="BL9" s="21">
        <v>-6.8456375838926169</v>
      </c>
      <c r="BM9" s="21">
        <v>-7.3825503355704694</v>
      </c>
      <c r="BN9" s="21">
        <v>-7.3</v>
      </c>
      <c r="BO9" s="44">
        <v>-27.836912751677854</v>
      </c>
      <c r="BP9" s="21"/>
      <c r="BQ9" s="21">
        <v>-8</v>
      </c>
      <c r="BR9" s="21">
        <v>-8.5</v>
      </c>
      <c r="BS9" s="21">
        <v>-8.6</v>
      </c>
      <c r="BT9" s="21">
        <v>-9.3000000000000007</v>
      </c>
      <c r="BU9" s="44">
        <v>-34.400000000000006</v>
      </c>
      <c r="BV9" s="21"/>
      <c r="BW9" s="21">
        <v>-2.5</v>
      </c>
      <c r="BX9" s="21">
        <v>-3.3</v>
      </c>
      <c r="BY9" s="21">
        <v>-6.3</v>
      </c>
      <c r="BZ9" s="21">
        <v>-6.2000000000000011</v>
      </c>
      <c r="CA9" s="44">
        <v>-18.3</v>
      </c>
      <c r="CC9" s="21">
        <v>-5</v>
      </c>
      <c r="CD9" s="21">
        <v>-5.3</v>
      </c>
      <c r="CE9" s="21">
        <v>-4.8</v>
      </c>
      <c r="CF9" s="21">
        <v>-5.7999999999999989</v>
      </c>
      <c r="CG9" s="44">
        <v>-20.9</v>
      </c>
      <c r="CI9" s="21">
        <v>-5.5</v>
      </c>
      <c r="CJ9" s="21">
        <v>-5.3</v>
      </c>
      <c r="CK9" s="21">
        <v>-5.2</v>
      </c>
      <c r="CL9" s="21">
        <v>-9.6</v>
      </c>
      <c r="CM9" s="44">
        <v>-25.6</v>
      </c>
      <c r="CN9" s="114"/>
      <c r="CO9" s="21">
        <v>-5.4</v>
      </c>
      <c r="CP9" s="21">
        <v>-5.5</v>
      </c>
      <c r="CQ9" s="21">
        <v>-6.4</v>
      </c>
      <c r="CR9" s="21">
        <v>-9.5</v>
      </c>
      <c r="CS9" s="44">
        <v>-26.8</v>
      </c>
      <c r="CT9" s="114"/>
      <c r="CU9" s="21">
        <v>-7.5</v>
      </c>
      <c r="CV9" s="21">
        <v>-7.6</v>
      </c>
      <c r="CW9" s="21">
        <v>-7.5</v>
      </c>
      <c r="CX9" s="21">
        <v>-11.6</v>
      </c>
      <c r="CY9" s="44">
        <v>-34.200000000000003</v>
      </c>
      <c r="DA9" s="21">
        <v>-4.3</v>
      </c>
      <c r="DB9" s="21">
        <v>-4.3</v>
      </c>
      <c r="DC9" s="21">
        <v>-4.2</v>
      </c>
      <c r="DD9" s="21">
        <v>-9.9</v>
      </c>
      <c r="DE9" s="44">
        <v>-22.700000000000003</v>
      </c>
      <c r="DG9" s="21">
        <v>-5.4</v>
      </c>
      <c r="DH9" s="21">
        <v>-4.4000000000000004</v>
      </c>
      <c r="DI9" s="21">
        <v>-4.3</v>
      </c>
      <c r="DJ9" s="21">
        <f>+DK9-SUM(DG9:DI9)</f>
        <v>-4.2999999999999972</v>
      </c>
      <c r="DK9" s="44">
        <v>-18.399999999999999</v>
      </c>
      <c r="DM9" s="4">
        <v>-4</v>
      </c>
      <c r="DN9" s="4">
        <v>-5</v>
      </c>
      <c r="DO9" s="4">
        <v>-6</v>
      </c>
      <c r="DP9" s="4">
        <v>-6</v>
      </c>
      <c r="DQ9" s="23">
        <v>-21</v>
      </c>
      <c r="DS9" s="4">
        <v>-6</v>
      </c>
      <c r="DT9" s="4">
        <v>-6</v>
      </c>
      <c r="DU9" s="4">
        <v>-5</v>
      </c>
      <c r="DV9" s="4">
        <v>-10</v>
      </c>
      <c r="DW9" s="23">
        <v>-27</v>
      </c>
      <c r="DY9" s="4">
        <v>-6</v>
      </c>
      <c r="DZ9" s="4"/>
      <c r="EA9" s="4"/>
      <c r="EB9" s="4"/>
      <c r="EC9" s="23"/>
    </row>
    <row r="10" spans="1:133" s="30" customFormat="1" x14ac:dyDescent="0.25">
      <c r="A10" s="30" t="s">
        <v>55</v>
      </c>
      <c r="C10" s="46">
        <v>0</v>
      </c>
      <c r="D10" s="46"/>
      <c r="E10" s="46"/>
      <c r="F10" s="46"/>
      <c r="G10" s="47">
        <v>0</v>
      </c>
      <c r="H10" s="46"/>
      <c r="I10" s="46"/>
      <c r="J10" s="46"/>
      <c r="K10" s="46"/>
      <c r="L10" s="46"/>
      <c r="M10" s="47">
        <v>0</v>
      </c>
      <c r="N10" s="46"/>
      <c r="O10" s="46"/>
      <c r="P10" s="46"/>
      <c r="Q10" s="46"/>
      <c r="R10" s="46"/>
      <c r="S10" s="47">
        <v>0</v>
      </c>
      <c r="T10" s="46"/>
      <c r="U10" s="46">
        <v>0</v>
      </c>
      <c r="V10" s="46">
        <v>0</v>
      </c>
      <c r="W10" s="46">
        <v>0</v>
      </c>
      <c r="X10" s="46">
        <v>-7.1140939597315436</v>
      </c>
      <c r="Y10" s="47">
        <v>-7.1140939597315436</v>
      </c>
      <c r="Z10" s="46"/>
      <c r="AA10" s="46">
        <v>0</v>
      </c>
      <c r="AB10" s="46">
        <v>0</v>
      </c>
      <c r="AC10" s="46">
        <v>0</v>
      </c>
      <c r="AD10" s="46">
        <v>0</v>
      </c>
      <c r="AE10" s="47">
        <v>0</v>
      </c>
      <c r="AF10" s="46"/>
      <c r="AG10" s="46">
        <v>0</v>
      </c>
      <c r="AH10" s="46">
        <v>0</v>
      </c>
      <c r="AI10" s="46">
        <v>0</v>
      </c>
      <c r="AJ10" s="46">
        <v>0</v>
      </c>
      <c r="AK10" s="47">
        <v>0</v>
      </c>
      <c r="AL10" s="46"/>
      <c r="AM10" s="46">
        <v>0</v>
      </c>
      <c r="AN10" s="46">
        <v>0</v>
      </c>
      <c r="AO10" s="46">
        <v>0</v>
      </c>
      <c r="AP10" s="46">
        <v>-9.1275167785234892</v>
      </c>
      <c r="AQ10" s="47">
        <v>-9.1275167785234892</v>
      </c>
      <c r="AR10" s="46"/>
      <c r="AS10" s="46">
        <v>0</v>
      </c>
      <c r="AT10" s="46">
        <v>0</v>
      </c>
      <c r="AU10" s="46">
        <v>0</v>
      </c>
      <c r="AV10" s="46">
        <v>-0.80536912751677847</v>
      </c>
      <c r="AW10" s="47">
        <v>-0.80536912751677847</v>
      </c>
      <c r="AX10" s="46"/>
      <c r="AY10" s="46">
        <v>0</v>
      </c>
      <c r="AZ10" s="46">
        <v>0</v>
      </c>
      <c r="BA10" s="46">
        <v>0</v>
      </c>
      <c r="BB10" s="46">
        <v>-8.8590604026845643</v>
      </c>
      <c r="BC10" s="47">
        <v>-8.8590604026845643</v>
      </c>
      <c r="BD10" s="46"/>
      <c r="BE10" s="46">
        <v>0</v>
      </c>
      <c r="BF10" s="46">
        <v>0</v>
      </c>
      <c r="BG10" s="46">
        <v>0</v>
      </c>
      <c r="BH10" s="46">
        <v>-2.6845637583892619</v>
      </c>
      <c r="BI10" s="47">
        <v>-2.6845637583892619</v>
      </c>
      <c r="BJ10" s="46"/>
      <c r="BK10" s="46">
        <v>0</v>
      </c>
      <c r="BL10" s="46">
        <v>-37.181208053691272</v>
      </c>
      <c r="BM10" s="46">
        <v>0.93959731543624159</v>
      </c>
      <c r="BN10" s="46">
        <v>-0.8</v>
      </c>
      <c r="BO10" s="47">
        <v>-37.041610738255031</v>
      </c>
      <c r="BP10" s="46"/>
      <c r="BQ10" s="46">
        <v>0</v>
      </c>
      <c r="BR10" s="46">
        <v>0</v>
      </c>
      <c r="BS10" s="46">
        <v>-6.7</v>
      </c>
      <c r="BT10" s="46">
        <v>3.4</v>
      </c>
      <c r="BU10" s="47">
        <v>-3.3000000000000003</v>
      </c>
      <c r="BV10" s="46"/>
      <c r="BW10" s="46">
        <v>0</v>
      </c>
      <c r="BX10" s="46">
        <v>0</v>
      </c>
      <c r="BY10" s="46">
        <v>0</v>
      </c>
      <c r="BZ10" s="46">
        <v>-0.9</v>
      </c>
      <c r="CA10" s="47">
        <v>-0.9</v>
      </c>
      <c r="CC10" s="46">
        <v>0</v>
      </c>
      <c r="CD10" s="46">
        <v>0</v>
      </c>
      <c r="CE10" s="46">
        <v>0</v>
      </c>
      <c r="CF10" s="46">
        <v>0</v>
      </c>
      <c r="CG10" s="47">
        <v>0</v>
      </c>
      <c r="CI10" s="46">
        <v>0</v>
      </c>
      <c r="CJ10" s="46">
        <v>0</v>
      </c>
      <c r="CK10" s="46">
        <v>0</v>
      </c>
      <c r="CL10" s="46">
        <v>0</v>
      </c>
      <c r="CM10" s="47">
        <v>0</v>
      </c>
      <c r="CO10" s="46">
        <v>0</v>
      </c>
      <c r="CP10" s="46">
        <v>0</v>
      </c>
      <c r="CQ10" s="46">
        <v>0</v>
      </c>
      <c r="CR10" s="46">
        <v>0</v>
      </c>
      <c r="CS10" s="47">
        <v>0</v>
      </c>
      <c r="CU10" s="46">
        <v>0</v>
      </c>
      <c r="CV10" s="46">
        <v>0</v>
      </c>
      <c r="CW10" s="46">
        <v>0</v>
      </c>
      <c r="CX10" s="46">
        <v>0</v>
      </c>
      <c r="CY10" s="47">
        <v>0</v>
      </c>
      <c r="DA10" s="46">
        <v>0</v>
      </c>
      <c r="DB10" s="46">
        <v>0</v>
      </c>
      <c r="DC10" s="46">
        <v>0</v>
      </c>
      <c r="DD10" s="46">
        <v>0</v>
      </c>
      <c r="DE10" s="47">
        <v>0</v>
      </c>
      <c r="DG10" s="46">
        <v>0</v>
      </c>
      <c r="DH10" s="46">
        <v>0</v>
      </c>
      <c r="DI10" s="46">
        <v>0</v>
      </c>
      <c r="DJ10" s="46">
        <f>+DK10-SUM(DG10:DI10)</f>
        <v>-0.7</v>
      </c>
      <c r="DK10" s="47">
        <v>-0.7</v>
      </c>
      <c r="DM10" s="205">
        <v>0</v>
      </c>
      <c r="DN10" s="205">
        <v>0</v>
      </c>
      <c r="DO10" s="205">
        <v>0</v>
      </c>
      <c r="DP10" s="205"/>
      <c r="DQ10" s="219">
        <v>0</v>
      </c>
      <c r="DS10" s="205">
        <v>0</v>
      </c>
      <c r="DT10" s="205">
        <v>0</v>
      </c>
      <c r="DU10" s="205">
        <v>0</v>
      </c>
      <c r="DV10" s="205">
        <v>0</v>
      </c>
      <c r="DW10" s="219">
        <v>0</v>
      </c>
      <c r="DY10" s="205">
        <v>0</v>
      </c>
      <c r="DZ10" s="205"/>
      <c r="EA10" s="205"/>
      <c r="EB10" s="205"/>
      <c r="EC10" s="219"/>
    </row>
    <row r="11" spans="1:133" s="1" customFormat="1" ht="18.75" customHeight="1" x14ac:dyDescent="0.25">
      <c r="A11" s="1" t="s">
        <v>1</v>
      </c>
      <c r="C11" s="45">
        <v>9.932885906040271</v>
      </c>
      <c r="D11" s="45">
        <v>16.778523489932887</v>
      </c>
      <c r="E11" s="45">
        <v>18.657718120805367</v>
      </c>
      <c r="F11" s="45">
        <v>20.536912751677853</v>
      </c>
      <c r="G11" s="44">
        <v>65.906040268456366</v>
      </c>
      <c r="H11" s="45"/>
      <c r="I11" s="45">
        <v>16.644295302013422</v>
      </c>
      <c r="J11" s="45">
        <v>43.489932885906036</v>
      </c>
      <c r="K11" s="45">
        <v>27.114093959731544</v>
      </c>
      <c r="L11" s="45">
        <v>22.550335570469798</v>
      </c>
      <c r="M11" s="44">
        <v>109.79865771812081</v>
      </c>
      <c r="N11" s="45"/>
      <c r="O11" s="45">
        <v>25.637583892617453</v>
      </c>
      <c r="P11" s="45">
        <v>44.429530201342281</v>
      </c>
      <c r="Q11" s="45">
        <v>33.288590604026844</v>
      </c>
      <c r="R11" s="45">
        <v>48.724832214765101</v>
      </c>
      <c r="S11" s="44">
        <v>152.08053691275168</v>
      </c>
      <c r="T11" s="45"/>
      <c r="U11" s="45">
        <v>30.33557046979865</v>
      </c>
      <c r="V11" s="45">
        <v>50.604026845637584</v>
      </c>
      <c r="W11" s="45">
        <v>32.348993288590606</v>
      </c>
      <c r="X11" s="45">
        <v>-3.4899328859060388</v>
      </c>
      <c r="Y11" s="44">
        <v>109.79865771812081</v>
      </c>
      <c r="Z11" s="45"/>
      <c r="AA11" s="45">
        <v>4.8322147651006704</v>
      </c>
      <c r="AB11" s="45">
        <v>19.597315436241612</v>
      </c>
      <c r="AC11" s="45">
        <v>17.583892617449663</v>
      </c>
      <c r="AD11" s="45">
        <v>13.825503355704697</v>
      </c>
      <c r="AE11" s="44">
        <v>55.838926174496649</v>
      </c>
      <c r="AF11" s="45"/>
      <c r="AG11" s="45">
        <v>16.107382550335569</v>
      </c>
      <c r="AH11" s="45">
        <v>21.476510067114095</v>
      </c>
      <c r="AI11" s="45">
        <v>19.865771812080538</v>
      </c>
      <c r="AJ11" s="45">
        <v>6.9798657718120785</v>
      </c>
      <c r="AK11" s="44">
        <v>64.429530201342274</v>
      </c>
      <c r="AL11" s="45"/>
      <c r="AM11" s="45">
        <v>13.020134228187921</v>
      </c>
      <c r="AN11" s="45">
        <v>12.885906040268457</v>
      </c>
      <c r="AO11" s="45">
        <v>24.832214765100669</v>
      </c>
      <c r="AP11" s="45">
        <v>8.9932885906040276</v>
      </c>
      <c r="AQ11" s="44">
        <v>59.731543624161091</v>
      </c>
      <c r="AR11" s="45"/>
      <c r="AS11" s="45">
        <v>13.825503355704697</v>
      </c>
      <c r="AT11" s="45">
        <v>13.288590604026844</v>
      </c>
      <c r="AU11" s="45">
        <v>13.691275167785236</v>
      </c>
      <c r="AV11" s="45">
        <v>22.68456375838926</v>
      </c>
      <c r="AW11" s="44">
        <v>63.48993288590605</v>
      </c>
      <c r="AX11" s="45"/>
      <c r="AY11" s="45">
        <v>11.812080536912752</v>
      </c>
      <c r="AZ11" s="45">
        <v>20.000000000000004</v>
      </c>
      <c r="BA11" s="45">
        <v>14.093959731543626</v>
      </c>
      <c r="BB11" s="45">
        <v>22.281879194630868</v>
      </c>
      <c r="BC11" s="44">
        <v>68.187919463087241</v>
      </c>
      <c r="BD11" s="45"/>
      <c r="BE11" s="45">
        <v>21.610738255033556</v>
      </c>
      <c r="BF11" s="45">
        <v>11.543624161073827</v>
      </c>
      <c r="BG11" s="45">
        <v>13.020134228187919</v>
      </c>
      <c r="BH11" s="45">
        <v>21.610738255033556</v>
      </c>
      <c r="BI11" s="44">
        <v>67.785234899328842</v>
      </c>
      <c r="BJ11" s="45"/>
      <c r="BK11" s="45">
        <v>14.496644295302019</v>
      </c>
      <c r="BL11" s="45">
        <v>-1.8791946308724832</v>
      </c>
      <c r="BM11" s="45">
        <v>13.557046979865769</v>
      </c>
      <c r="BN11" s="45">
        <v>11.899999999999995</v>
      </c>
      <c r="BO11" s="44">
        <v>38.074496644295323</v>
      </c>
      <c r="BP11" s="45"/>
      <c r="BQ11" s="45">
        <v>16.200999999999997</v>
      </c>
      <c r="BR11" s="45">
        <v>30.299999999999997</v>
      </c>
      <c r="BS11" s="45">
        <v>-20.799999999999997</v>
      </c>
      <c r="BT11" s="45">
        <v>14.599999999999996</v>
      </c>
      <c r="BU11" s="44">
        <v>40.300999999999988</v>
      </c>
      <c r="BV11" s="45"/>
      <c r="BW11" s="45">
        <v>20.3</v>
      </c>
      <c r="BX11" s="45">
        <v>52.2</v>
      </c>
      <c r="BY11" s="45">
        <v>30.600000000000005</v>
      </c>
      <c r="BZ11" s="45">
        <v>-2.5999999999999903</v>
      </c>
      <c r="CA11" s="44">
        <v>100.50000000000003</v>
      </c>
      <c r="CC11" s="45">
        <v>-5.5999999999999979</v>
      </c>
      <c r="CD11" s="45">
        <v>4.3000000000000016</v>
      </c>
      <c r="CE11" s="45">
        <v>-2.9999999999999991</v>
      </c>
      <c r="CF11" s="45">
        <v>-33.20000000000001</v>
      </c>
      <c r="CG11" s="44">
        <v>-37.500000000000007</v>
      </c>
      <c r="CI11" s="45">
        <v>-22.6</v>
      </c>
      <c r="CJ11" s="45">
        <v>-13.299999999999997</v>
      </c>
      <c r="CK11" s="45">
        <v>-17</v>
      </c>
      <c r="CL11" s="45">
        <v>-30.1</v>
      </c>
      <c r="CM11" s="44">
        <v>-83</v>
      </c>
      <c r="CO11" s="45">
        <v>-15.200000000000001</v>
      </c>
      <c r="CP11" s="45">
        <v>-16.100000000000001</v>
      </c>
      <c r="CQ11" s="45">
        <v>-1.9000000000000004</v>
      </c>
      <c r="CR11" s="45">
        <v>-14.7</v>
      </c>
      <c r="CS11" s="44">
        <v>-47.900000000000006</v>
      </c>
      <c r="CU11" s="45">
        <v>6.1000000000000014</v>
      </c>
      <c r="CV11" s="45">
        <v>17.5</v>
      </c>
      <c r="CW11" s="45">
        <v>6.3000000000000078</v>
      </c>
      <c r="CX11" s="45">
        <v>-13.099999999999996</v>
      </c>
      <c r="CY11" s="44">
        <v>16.800000000000011</v>
      </c>
      <c r="DA11" s="45">
        <v>19.199999999999996</v>
      </c>
      <c r="DB11" s="45">
        <v>20.7</v>
      </c>
      <c r="DC11" s="45">
        <v>15.799999999999997</v>
      </c>
      <c r="DD11" s="45">
        <v>13.500000000000002</v>
      </c>
      <c r="DE11" s="44">
        <v>69.19999999999996</v>
      </c>
      <c r="DG11" s="45">
        <f>SUM(DG7:DG10)</f>
        <v>34.5</v>
      </c>
      <c r="DH11" s="45">
        <f>SUM(DH7:DH10)</f>
        <v>36.4</v>
      </c>
      <c r="DI11" s="45">
        <f>SUM(DI7:DI10)</f>
        <v>53.800000000000004</v>
      </c>
      <c r="DJ11" s="45">
        <f>SUM(DJ7:DJ10)</f>
        <v>39.70000000000001</v>
      </c>
      <c r="DK11" s="44">
        <f>+SUM(DK7:DK10)</f>
        <v>164.40000000000003</v>
      </c>
      <c r="DM11" s="3">
        <v>53</v>
      </c>
      <c r="DN11" s="3">
        <v>61</v>
      </c>
      <c r="DO11" s="3">
        <v>66</v>
      </c>
      <c r="DP11" s="3">
        <v>60</v>
      </c>
      <c r="DQ11" s="23">
        <v>240</v>
      </c>
      <c r="DS11" s="3">
        <v>51</v>
      </c>
      <c r="DT11" s="3">
        <v>71</v>
      </c>
      <c r="DU11" s="3">
        <v>87</v>
      </c>
      <c r="DV11" s="3">
        <v>48</v>
      </c>
      <c r="DW11" s="23">
        <v>257</v>
      </c>
      <c r="DY11" s="3">
        <v>63</v>
      </c>
      <c r="DZ11" s="3"/>
      <c r="EA11" s="3"/>
      <c r="EB11" s="3"/>
      <c r="EC11" s="23"/>
    </row>
    <row r="12" spans="1:133" hidden="1" x14ac:dyDescent="0.25">
      <c r="A12" s="2" t="s">
        <v>26</v>
      </c>
      <c r="C12" s="21"/>
      <c r="D12" s="21"/>
      <c r="E12" s="21"/>
      <c r="F12" s="21"/>
      <c r="G12" s="44">
        <v>0</v>
      </c>
      <c r="H12" s="21"/>
      <c r="I12" s="21"/>
      <c r="J12" s="21"/>
      <c r="K12" s="21"/>
      <c r="L12" s="21"/>
      <c r="M12" s="44">
        <v>0</v>
      </c>
      <c r="N12" s="21"/>
      <c r="O12" s="21"/>
      <c r="P12" s="21"/>
      <c r="Q12" s="21"/>
      <c r="R12" s="21"/>
      <c r="S12" s="44">
        <v>0</v>
      </c>
      <c r="T12" s="21"/>
      <c r="U12" s="21"/>
      <c r="V12" s="21"/>
      <c r="W12" s="21"/>
      <c r="X12" s="21"/>
      <c r="Y12" s="44">
        <v>0</v>
      </c>
      <c r="Z12" s="21"/>
      <c r="AA12" s="21"/>
      <c r="AB12" s="21"/>
      <c r="AC12" s="21"/>
      <c r="AD12" s="21"/>
      <c r="AE12" s="44">
        <v>0</v>
      </c>
      <c r="AF12" s="21"/>
      <c r="AG12" s="21"/>
      <c r="AH12" s="21"/>
      <c r="AI12" s="21"/>
      <c r="AJ12" s="21"/>
      <c r="AK12" s="44">
        <v>0</v>
      </c>
      <c r="AL12" s="21"/>
      <c r="AM12" s="21"/>
      <c r="AN12" s="21"/>
      <c r="AO12" s="21"/>
      <c r="AP12" s="21"/>
      <c r="AQ12" s="44">
        <v>0</v>
      </c>
      <c r="AR12" s="21"/>
      <c r="AS12" s="21"/>
      <c r="AT12" s="21"/>
      <c r="AU12" s="21"/>
      <c r="AV12" s="21"/>
      <c r="AW12" s="44">
        <v>0</v>
      </c>
      <c r="AX12" s="21"/>
      <c r="AY12" s="21"/>
      <c r="AZ12" s="21"/>
      <c r="BA12" s="21"/>
      <c r="BB12" s="21"/>
      <c r="BC12" s="44">
        <v>0</v>
      </c>
      <c r="BD12" s="21"/>
      <c r="BE12" s="21"/>
      <c r="BF12" s="21"/>
      <c r="BG12" s="21"/>
      <c r="BH12" s="21"/>
      <c r="BI12" s="44">
        <v>0</v>
      </c>
      <c r="BJ12" s="21"/>
      <c r="BK12" s="21"/>
      <c r="BL12" s="21"/>
      <c r="BM12" s="21"/>
      <c r="BN12" s="21"/>
      <c r="BO12" s="44">
        <v>0</v>
      </c>
      <c r="BP12" s="21"/>
      <c r="BQ12" s="21"/>
      <c r="BR12" s="21"/>
      <c r="BS12" s="21"/>
      <c r="BT12" s="21"/>
      <c r="BU12" s="44">
        <v>0</v>
      </c>
      <c r="BV12" s="21"/>
      <c r="BW12" s="21"/>
      <c r="BX12" s="21"/>
      <c r="BY12" s="21"/>
      <c r="BZ12" s="21"/>
      <c r="CA12" s="44">
        <v>0</v>
      </c>
      <c r="CC12" s="21"/>
      <c r="CD12" s="21"/>
      <c r="CE12" s="21"/>
      <c r="CF12" s="21"/>
      <c r="CG12" s="44">
        <v>0</v>
      </c>
      <c r="CI12" s="21"/>
      <c r="CJ12" s="21"/>
      <c r="CK12" s="21"/>
      <c r="CL12" s="21"/>
      <c r="CM12" s="44">
        <v>0</v>
      </c>
      <c r="CO12" s="21"/>
      <c r="CP12" s="21"/>
      <c r="CQ12" s="21"/>
      <c r="CR12" s="21"/>
      <c r="CS12" s="44">
        <v>0</v>
      </c>
      <c r="CU12" s="21"/>
      <c r="CV12" s="21"/>
      <c r="CW12" s="21"/>
      <c r="CX12" s="21"/>
      <c r="CY12" s="44">
        <v>0</v>
      </c>
      <c r="DA12" s="21"/>
      <c r="DB12" s="21"/>
      <c r="DC12" s="21"/>
      <c r="DD12" s="21"/>
      <c r="DE12" s="44">
        <v>0</v>
      </c>
      <c r="DG12" s="21"/>
      <c r="DH12" s="21"/>
      <c r="DI12" s="21"/>
      <c r="DJ12" s="21"/>
      <c r="DK12" s="47">
        <f t="shared" si="0"/>
        <v>0</v>
      </c>
      <c r="DM12" s="4"/>
      <c r="DN12" s="4"/>
      <c r="DO12" s="4"/>
      <c r="DP12" s="4"/>
      <c r="DQ12" s="219">
        <v>0</v>
      </c>
      <c r="DS12" s="4"/>
      <c r="DT12" s="4"/>
      <c r="DU12" s="4"/>
      <c r="DV12" s="4"/>
      <c r="DW12" s="219">
        <v>0</v>
      </c>
      <c r="DY12" s="4"/>
      <c r="DZ12" s="4"/>
      <c r="EA12" s="4"/>
      <c r="EB12" s="4"/>
      <c r="EC12" s="219"/>
    </row>
    <row r="13" spans="1:133" s="30" customFormat="1" x14ac:dyDescent="0.25">
      <c r="A13" s="30" t="s">
        <v>56</v>
      </c>
      <c r="C13" s="46"/>
      <c r="D13" s="46"/>
      <c r="E13" s="46"/>
      <c r="F13" s="46">
        <v>-0.80536912751677847</v>
      </c>
      <c r="G13" s="47">
        <v>-0.80536912751677847</v>
      </c>
      <c r="H13" s="46"/>
      <c r="I13" s="46"/>
      <c r="J13" s="46"/>
      <c r="K13" s="46"/>
      <c r="L13" s="46"/>
      <c r="M13" s="47">
        <v>0</v>
      </c>
      <c r="N13" s="46"/>
      <c r="O13" s="46"/>
      <c r="P13" s="46"/>
      <c r="Q13" s="46"/>
      <c r="R13" s="46"/>
      <c r="S13" s="47">
        <v>0</v>
      </c>
      <c r="T13" s="46"/>
      <c r="U13" s="46"/>
      <c r="V13" s="46"/>
      <c r="W13" s="46"/>
      <c r="X13" s="46"/>
      <c r="Y13" s="47">
        <v>0</v>
      </c>
      <c r="Z13" s="46"/>
      <c r="AA13" s="46"/>
      <c r="AB13" s="46"/>
      <c r="AC13" s="46"/>
      <c r="AD13" s="46"/>
      <c r="AE13" s="47">
        <v>0</v>
      </c>
      <c r="AF13" s="46"/>
      <c r="AG13" s="46">
        <v>0</v>
      </c>
      <c r="AH13" s="46">
        <v>0</v>
      </c>
      <c r="AI13" s="46">
        <v>0</v>
      </c>
      <c r="AJ13" s="46">
        <v>0</v>
      </c>
      <c r="AK13" s="47">
        <v>0</v>
      </c>
      <c r="AL13" s="46"/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/>
      <c r="AS13" s="46">
        <v>0</v>
      </c>
      <c r="AT13" s="46">
        <v>0</v>
      </c>
      <c r="AU13" s="46">
        <v>0</v>
      </c>
      <c r="AV13" s="46">
        <v>0</v>
      </c>
      <c r="AW13" s="47">
        <v>0</v>
      </c>
      <c r="AX13" s="46"/>
      <c r="AY13" s="46">
        <v>0</v>
      </c>
      <c r="AZ13" s="46">
        <v>0</v>
      </c>
      <c r="BA13" s="46">
        <v>0</v>
      </c>
      <c r="BB13" s="46">
        <v>0</v>
      </c>
      <c r="BC13" s="47">
        <v>0</v>
      </c>
      <c r="BD13" s="46"/>
      <c r="BE13" s="46">
        <v>0</v>
      </c>
      <c r="BF13" s="46">
        <v>0</v>
      </c>
      <c r="BG13" s="46">
        <v>0</v>
      </c>
      <c r="BH13" s="46">
        <v>0</v>
      </c>
      <c r="BI13" s="47">
        <v>0</v>
      </c>
      <c r="BJ13" s="46"/>
      <c r="BK13" s="46">
        <v>0</v>
      </c>
      <c r="BL13" s="46">
        <v>-3.7583892617449663</v>
      </c>
      <c r="BM13" s="46">
        <v>0</v>
      </c>
      <c r="BN13" s="46">
        <v>-0.1</v>
      </c>
      <c r="BO13" s="47">
        <v>-3.8583892617449664</v>
      </c>
      <c r="BP13" s="46"/>
      <c r="BQ13" s="46">
        <v>0</v>
      </c>
      <c r="BR13" s="46">
        <v>0</v>
      </c>
      <c r="BS13" s="46">
        <v>0</v>
      </c>
      <c r="BT13" s="46">
        <v>0</v>
      </c>
      <c r="BU13" s="47">
        <v>0</v>
      </c>
      <c r="BV13" s="46"/>
      <c r="BW13" s="46">
        <v>0</v>
      </c>
      <c r="BX13" s="46">
        <v>0</v>
      </c>
      <c r="BY13" s="46">
        <v>0</v>
      </c>
      <c r="BZ13" s="46">
        <v>0</v>
      </c>
      <c r="CA13" s="47">
        <v>0</v>
      </c>
      <c r="CC13" s="46">
        <v>0</v>
      </c>
      <c r="CD13" s="46">
        <v>0</v>
      </c>
      <c r="CE13" s="46">
        <v>0</v>
      </c>
      <c r="CF13" s="46">
        <v>0</v>
      </c>
      <c r="CG13" s="47">
        <v>0</v>
      </c>
      <c r="CI13" s="46">
        <v>0</v>
      </c>
      <c r="CJ13" s="46">
        <v>0</v>
      </c>
      <c r="CK13" s="46">
        <v>0</v>
      </c>
      <c r="CL13" s="46">
        <v>0</v>
      </c>
      <c r="CM13" s="47">
        <v>0</v>
      </c>
      <c r="CO13" s="46">
        <v>0</v>
      </c>
      <c r="CP13" s="46">
        <v>0</v>
      </c>
      <c r="CQ13" s="46">
        <v>0</v>
      </c>
      <c r="CR13" s="46">
        <v>0</v>
      </c>
      <c r="CS13" s="47">
        <v>0</v>
      </c>
      <c r="CU13" s="46">
        <v>0</v>
      </c>
      <c r="CV13" s="46">
        <v>0</v>
      </c>
      <c r="CW13" s="46">
        <v>0</v>
      </c>
      <c r="CX13" s="46">
        <v>0</v>
      </c>
      <c r="CY13" s="47">
        <v>0</v>
      </c>
      <c r="DA13" s="46">
        <v>0</v>
      </c>
      <c r="DB13" s="46">
        <v>0</v>
      </c>
      <c r="DC13" s="46">
        <v>0</v>
      </c>
      <c r="DD13" s="46">
        <v>0</v>
      </c>
      <c r="DE13" s="47">
        <v>0</v>
      </c>
      <c r="DG13" s="46">
        <v>0</v>
      </c>
      <c r="DH13" s="46">
        <v>0</v>
      </c>
      <c r="DI13" s="46">
        <v>0</v>
      </c>
      <c r="DJ13" s="46"/>
      <c r="DK13" s="47"/>
      <c r="DM13" s="205">
        <v>0</v>
      </c>
      <c r="DN13" s="205">
        <v>0</v>
      </c>
      <c r="DO13" s="205">
        <v>0</v>
      </c>
      <c r="DP13" s="205"/>
      <c r="DQ13" s="219"/>
      <c r="DS13" s="205">
        <v>0</v>
      </c>
      <c r="DT13" s="205">
        <v>0</v>
      </c>
      <c r="DU13" s="205">
        <v>0</v>
      </c>
      <c r="DV13" s="205"/>
      <c r="DW13" s="219"/>
      <c r="DY13" s="205">
        <v>0</v>
      </c>
      <c r="DZ13" s="205"/>
      <c r="EA13" s="205"/>
      <c r="EB13" s="205"/>
      <c r="EC13" s="219"/>
    </row>
    <row r="14" spans="1:133" s="1" customFormat="1" ht="18.75" customHeight="1" x14ac:dyDescent="0.25">
      <c r="A14" s="1" t="s">
        <v>1</v>
      </c>
      <c r="C14" s="45">
        <v>9.932885906040271</v>
      </c>
      <c r="D14" s="45">
        <v>16.778523489932887</v>
      </c>
      <c r="E14" s="45">
        <v>18.657718120805367</v>
      </c>
      <c r="F14" s="45">
        <v>19.731543624161073</v>
      </c>
      <c r="G14" s="44">
        <v>65.100671140939582</v>
      </c>
      <c r="H14" s="45"/>
      <c r="I14" s="45">
        <v>16.644295302013422</v>
      </c>
      <c r="J14" s="45">
        <v>43.489932885906036</v>
      </c>
      <c r="K14" s="45">
        <v>27.114093959731544</v>
      </c>
      <c r="L14" s="45">
        <v>22.550335570469798</v>
      </c>
      <c r="M14" s="44">
        <v>109.79865771812081</v>
      </c>
      <c r="N14" s="45"/>
      <c r="O14" s="45">
        <v>25.637583892617453</v>
      </c>
      <c r="P14" s="45">
        <v>44.429530201342281</v>
      </c>
      <c r="Q14" s="45">
        <v>33.288590604026844</v>
      </c>
      <c r="R14" s="45">
        <v>48.724832214765101</v>
      </c>
      <c r="S14" s="44">
        <v>152.08053691275168</v>
      </c>
      <c r="T14" s="45"/>
      <c r="U14" s="45">
        <v>30.33557046979865</v>
      </c>
      <c r="V14" s="45">
        <v>50.604026845637584</v>
      </c>
      <c r="W14" s="45">
        <v>32.348993288590606</v>
      </c>
      <c r="X14" s="45">
        <v>-3.4899328859060388</v>
      </c>
      <c r="Y14" s="44">
        <v>109.79865771812081</v>
      </c>
      <c r="Z14" s="45"/>
      <c r="AA14" s="45">
        <v>4.8322147651006704</v>
      </c>
      <c r="AB14" s="45">
        <v>19.597315436241612</v>
      </c>
      <c r="AC14" s="45">
        <v>17.583892617449663</v>
      </c>
      <c r="AD14" s="45">
        <v>13.825503355704697</v>
      </c>
      <c r="AE14" s="44">
        <v>55.838926174496649</v>
      </c>
      <c r="AF14" s="45"/>
      <c r="AG14" s="45">
        <v>16.107382550335569</v>
      </c>
      <c r="AH14" s="45">
        <v>21.476510067114095</v>
      </c>
      <c r="AI14" s="45">
        <v>19.865771812080538</v>
      </c>
      <c r="AJ14" s="45">
        <v>6.9798657718120785</v>
      </c>
      <c r="AK14" s="44">
        <v>64.429530201342274</v>
      </c>
      <c r="AL14" s="45"/>
      <c r="AM14" s="45">
        <v>13.020134228187921</v>
      </c>
      <c r="AN14" s="45">
        <v>12.885906040268457</v>
      </c>
      <c r="AO14" s="45">
        <v>24.832214765100669</v>
      </c>
      <c r="AP14" s="45">
        <v>8.9932885906040276</v>
      </c>
      <c r="AQ14" s="44">
        <v>59.731543624161091</v>
      </c>
      <c r="AR14" s="45"/>
      <c r="AS14" s="45">
        <v>13.825503355704697</v>
      </c>
      <c r="AT14" s="45">
        <v>13.288590604026844</v>
      </c>
      <c r="AU14" s="45">
        <v>13.691275167785236</v>
      </c>
      <c r="AV14" s="45">
        <v>22.68456375838926</v>
      </c>
      <c r="AW14" s="44">
        <v>63.48993288590605</v>
      </c>
      <c r="AX14" s="45"/>
      <c r="AY14" s="45">
        <v>11.812080536912752</v>
      </c>
      <c r="AZ14" s="45">
        <v>20.000000000000004</v>
      </c>
      <c r="BA14" s="45">
        <v>14.093959731543626</v>
      </c>
      <c r="BB14" s="45">
        <v>22.281879194630868</v>
      </c>
      <c r="BC14" s="44">
        <v>68.187919463087241</v>
      </c>
      <c r="BD14" s="45"/>
      <c r="BE14" s="45">
        <v>21.610738255033556</v>
      </c>
      <c r="BF14" s="45">
        <v>11.543624161073827</v>
      </c>
      <c r="BG14" s="45">
        <v>13.020134228187919</v>
      </c>
      <c r="BH14" s="45">
        <v>21.610738255033556</v>
      </c>
      <c r="BI14" s="44">
        <v>67.785234899328842</v>
      </c>
      <c r="BJ14" s="45"/>
      <c r="BK14" s="45">
        <v>14.496644295302019</v>
      </c>
      <c r="BL14" s="45">
        <v>-5.6375838926174495</v>
      </c>
      <c r="BM14" s="45">
        <v>13.557046979865769</v>
      </c>
      <c r="BN14" s="45">
        <v>11.799999999999995</v>
      </c>
      <c r="BO14" s="44">
        <v>34.216107382550355</v>
      </c>
      <c r="BP14" s="45"/>
      <c r="BQ14" s="45">
        <v>16.200999999999997</v>
      </c>
      <c r="BR14" s="45">
        <v>30.299999999999997</v>
      </c>
      <c r="BS14" s="45">
        <v>-20.799999999999997</v>
      </c>
      <c r="BT14" s="45">
        <v>14.599999999999996</v>
      </c>
      <c r="BU14" s="44">
        <v>40.300999999999988</v>
      </c>
      <c r="BV14" s="45"/>
      <c r="BW14" s="45">
        <v>20.3</v>
      </c>
      <c r="BX14" s="45">
        <v>52.2</v>
      </c>
      <c r="BY14" s="45">
        <v>30.600000000000005</v>
      </c>
      <c r="BZ14" s="45">
        <v>-2.5999999999999903</v>
      </c>
      <c r="CA14" s="44">
        <v>100.50000000000003</v>
      </c>
      <c r="CC14" s="45">
        <v>-5.5999999999999979</v>
      </c>
      <c r="CD14" s="45">
        <v>4.3000000000000016</v>
      </c>
      <c r="CE14" s="45">
        <v>-2.9999999999999991</v>
      </c>
      <c r="CF14" s="45">
        <v>-33.20000000000001</v>
      </c>
      <c r="CG14" s="44">
        <v>-37.500000000000007</v>
      </c>
      <c r="CI14" s="45">
        <v>-22.6</v>
      </c>
      <c r="CJ14" s="45">
        <v>-13.299999999999997</v>
      </c>
      <c r="CK14" s="45">
        <v>-17</v>
      </c>
      <c r="CL14" s="45">
        <v>-30.1</v>
      </c>
      <c r="CM14" s="44">
        <v>-83</v>
      </c>
      <c r="CO14" s="45">
        <v>-15.200000000000001</v>
      </c>
      <c r="CP14" s="45">
        <v>-16.100000000000001</v>
      </c>
      <c r="CQ14" s="45">
        <v>-1.9000000000000004</v>
      </c>
      <c r="CR14" s="45">
        <v>-14.7</v>
      </c>
      <c r="CS14" s="44">
        <v>-47.900000000000006</v>
      </c>
      <c r="CU14" s="45">
        <v>6.1000000000000014</v>
      </c>
      <c r="CV14" s="45">
        <v>17.5</v>
      </c>
      <c r="CW14" s="45">
        <v>6.3000000000000078</v>
      </c>
      <c r="CX14" s="45">
        <v>-13.099999999999996</v>
      </c>
      <c r="CY14" s="44">
        <v>16.800000000000011</v>
      </c>
      <c r="DA14" s="45">
        <v>19.199999999999996</v>
      </c>
      <c r="DB14" s="45">
        <v>20.7</v>
      </c>
      <c r="DC14" s="45">
        <v>15.799999999999997</v>
      </c>
      <c r="DD14" s="45">
        <v>13.500000000000002</v>
      </c>
      <c r="DE14" s="44">
        <v>69.19999999999996</v>
      </c>
      <c r="DG14" s="45">
        <f>SUM(DG11:DG13)</f>
        <v>34.5</v>
      </c>
      <c r="DH14" s="45">
        <f>SUM(DH11:DH13)</f>
        <v>36.4</v>
      </c>
      <c r="DI14" s="45">
        <f>+DI11+DI13</f>
        <v>53.800000000000004</v>
      </c>
      <c r="DJ14" s="45">
        <f>+DJ11+DJ13</f>
        <v>39.70000000000001</v>
      </c>
      <c r="DK14" s="44">
        <f>+DK11</f>
        <v>164.40000000000003</v>
      </c>
      <c r="DM14" s="3">
        <v>53</v>
      </c>
      <c r="DN14" s="3">
        <v>61</v>
      </c>
      <c r="DO14" s="3">
        <v>66</v>
      </c>
      <c r="DP14" s="3">
        <v>60</v>
      </c>
      <c r="DQ14" s="23">
        <v>240</v>
      </c>
      <c r="DS14" s="3">
        <v>51</v>
      </c>
      <c r="DT14" s="3">
        <v>71</v>
      </c>
      <c r="DU14" s="3">
        <v>87</v>
      </c>
      <c r="DV14" s="3">
        <v>48</v>
      </c>
      <c r="DW14" s="23">
        <v>257</v>
      </c>
      <c r="DY14" s="3">
        <f>+DY11+DY13</f>
        <v>63</v>
      </c>
      <c r="DZ14" s="3"/>
      <c r="EA14" s="3"/>
      <c r="EB14" s="3"/>
      <c r="EC14" s="23"/>
    </row>
    <row r="15" spans="1:133" s="30" customFormat="1" x14ac:dyDescent="0.25">
      <c r="A15" s="30" t="s">
        <v>2</v>
      </c>
      <c r="C15" s="46">
        <v>-2.0134228187919461</v>
      </c>
      <c r="D15" s="46">
        <v>0.13422818791946309</v>
      </c>
      <c r="E15" s="46">
        <v>-0.13422818791946309</v>
      </c>
      <c r="F15" s="46">
        <v>-0.93959731543624159</v>
      </c>
      <c r="G15" s="47">
        <v>-2.9530201342281877</v>
      </c>
      <c r="H15" s="46"/>
      <c r="I15" s="46">
        <v>-1.8791946308724832</v>
      </c>
      <c r="J15" s="46">
        <v>-1.6107382550335569</v>
      </c>
      <c r="K15" s="46">
        <v>-1.2080536912751678</v>
      </c>
      <c r="L15" s="46">
        <v>-1.8791946308724832</v>
      </c>
      <c r="M15" s="47">
        <v>-6.5771812080536911</v>
      </c>
      <c r="N15" s="46"/>
      <c r="O15" s="46">
        <v>-4.1610738255033555</v>
      </c>
      <c r="P15" s="46">
        <v>-3.087248322147651</v>
      </c>
      <c r="Q15" s="46">
        <v>-4.4295302013422821</v>
      </c>
      <c r="R15" s="46">
        <v>-7.7852348993288585</v>
      </c>
      <c r="S15" s="47">
        <v>-19.463087248322147</v>
      </c>
      <c r="T15" s="46"/>
      <c r="U15" s="46">
        <v>-5.6375838926174495</v>
      </c>
      <c r="V15" s="46">
        <v>-9.1275167785234892</v>
      </c>
      <c r="W15" s="46">
        <v>-7.2483221476510069</v>
      </c>
      <c r="X15" s="46">
        <v>-8.3221476510067109</v>
      </c>
      <c r="Y15" s="47">
        <v>-30.335570469798654</v>
      </c>
      <c r="Z15" s="46"/>
      <c r="AA15" s="46">
        <v>-4.6979865771812079</v>
      </c>
      <c r="AB15" s="46">
        <v>-3.4899328859060401</v>
      </c>
      <c r="AC15" s="46">
        <v>-3.2214765100671139</v>
      </c>
      <c r="AD15" s="46">
        <v>-5.3691275167785237</v>
      </c>
      <c r="AE15" s="47">
        <v>-16.778523489932883</v>
      </c>
      <c r="AF15" s="46"/>
      <c r="AG15" s="46">
        <v>-3.6241610738255035</v>
      </c>
      <c r="AH15" s="46">
        <v>-2.9530201342281877</v>
      </c>
      <c r="AI15" s="46">
        <v>-5.7718120805369129</v>
      </c>
      <c r="AJ15" s="46">
        <v>-5.7718120805369129</v>
      </c>
      <c r="AK15" s="47">
        <v>-18.120805369127517</v>
      </c>
      <c r="AL15" s="46"/>
      <c r="AM15" s="46">
        <v>-5.7718120805369129</v>
      </c>
      <c r="AN15" s="46">
        <v>-8.1879194630872476</v>
      </c>
      <c r="AO15" s="46">
        <v>-14.228187919463087</v>
      </c>
      <c r="AP15" s="46">
        <v>-9.3959731543624159</v>
      </c>
      <c r="AQ15" s="47">
        <v>-37.583892617449663</v>
      </c>
      <c r="AR15" s="46"/>
      <c r="AS15" s="46">
        <v>-7.9194630872483218</v>
      </c>
      <c r="AT15" s="46">
        <v>-6.9798657718120802</v>
      </c>
      <c r="AU15" s="46">
        <v>-5.9060402684563753</v>
      </c>
      <c r="AV15" s="46">
        <v>-5.5033557046979862</v>
      </c>
      <c r="AW15" s="47">
        <v>-26.308724832214764</v>
      </c>
      <c r="AX15" s="46"/>
      <c r="AY15" s="46">
        <v>-6.4429530201342278</v>
      </c>
      <c r="AZ15" s="46">
        <v>-5.3691275167785237</v>
      </c>
      <c r="BA15" s="46">
        <v>-4.8322147651006713</v>
      </c>
      <c r="BB15" s="46">
        <v>-4.8322147651006713</v>
      </c>
      <c r="BC15" s="47">
        <v>-21.476510067114098</v>
      </c>
      <c r="BD15" s="46"/>
      <c r="BE15" s="46">
        <v>-3.3557046979865772</v>
      </c>
      <c r="BF15" s="46">
        <v>-3.6241610738255035</v>
      </c>
      <c r="BG15" s="46">
        <v>-2.8187919463087248</v>
      </c>
      <c r="BH15" s="46">
        <v>-3.4899328859060401</v>
      </c>
      <c r="BI15" s="47">
        <v>-13.288590604026846</v>
      </c>
      <c r="BJ15" s="46"/>
      <c r="BK15" s="46">
        <v>2.1476510067114094</v>
      </c>
      <c r="BL15" s="46">
        <v>-2.8187919463087248</v>
      </c>
      <c r="BM15" s="46">
        <v>-3.4899328859060401</v>
      </c>
      <c r="BN15" s="46">
        <v>-1.94</v>
      </c>
      <c r="BO15" s="47">
        <v>-6.1010738255033559</v>
      </c>
      <c r="BP15" s="46"/>
      <c r="BQ15" s="46">
        <v>-1.2</v>
      </c>
      <c r="BR15" s="46">
        <v>-2.9</v>
      </c>
      <c r="BS15" s="46">
        <v>-2.1</v>
      </c>
      <c r="BT15" s="46">
        <v>0.9</v>
      </c>
      <c r="BU15" s="47">
        <v>-5.2999999999999989</v>
      </c>
      <c r="BV15" s="46"/>
      <c r="BW15" s="46">
        <v>-4.4000000000000004</v>
      </c>
      <c r="BX15" s="46">
        <v>-7.9</v>
      </c>
      <c r="BY15" s="46">
        <v>-5.3</v>
      </c>
      <c r="BZ15" s="46">
        <v>-3.2999999999999972</v>
      </c>
      <c r="CA15" s="47">
        <v>-20.9</v>
      </c>
      <c r="CC15" s="46">
        <v>-2.1</v>
      </c>
      <c r="CD15" s="46">
        <v>-1.5</v>
      </c>
      <c r="CE15" s="46">
        <v>-2.6</v>
      </c>
      <c r="CF15" s="46">
        <v>-1.7999999999999998</v>
      </c>
      <c r="CG15" s="47">
        <v>-8</v>
      </c>
      <c r="CI15" s="46">
        <v>-2.1</v>
      </c>
      <c r="CJ15" s="46">
        <v>-1.7</v>
      </c>
      <c r="CK15" s="46">
        <v>-2.4</v>
      </c>
      <c r="CL15" s="46">
        <v>-6.1</v>
      </c>
      <c r="CM15" s="47">
        <v>-12.299999999999999</v>
      </c>
      <c r="CO15" s="46">
        <v>-7.1</v>
      </c>
      <c r="CP15" s="46">
        <v>0.2</v>
      </c>
      <c r="CQ15" s="46">
        <v>-6.9</v>
      </c>
      <c r="CR15" s="46">
        <v>-2.9</v>
      </c>
      <c r="CS15" s="47">
        <v>-16.7</v>
      </c>
      <c r="CU15" s="46">
        <v>-3.6</v>
      </c>
      <c r="CV15" s="46">
        <v>-3.5</v>
      </c>
      <c r="CW15" s="46">
        <v>-4.4000000000000004</v>
      </c>
      <c r="CX15" s="46">
        <v>-0.9</v>
      </c>
      <c r="CY15" s="47">
        <v>-12.4</v>
      </c>
      <c r="DA15" s="46">
        <v>-5.4</v>
      </c>
      <c r="DB15" s="46">
        <v>-4.4000000000000004</v>
      </c>
      <c r="DC15" s="46">
        <v>5.0999999999999996</v>
      </c>
      <c r="DD15" s="46">
        <v>13.8</v>
      </c>
      <c r="DE15" s="47">
        <v>9.1</v>
      </c>
      <c r="DG15" s="46">
        <v>4.9000000000000004</v>
      </c>
      <c r="DH15" s="46">
        <v>11.4</v>
      </c>
      <c r="DI15" s="46">
        <v>-23.5</v>
      </c>
      <c r="DJ15" s="46">
        <f>+DK15-SUM(DG15:DI15)</f>
        <v>-8.399999999999995</v>
      </c>
      <c r="DK15" s="47">
        <f>109.5-125.1</f>
        <v>-15.599999999999994</v>
      </c>
      <c r="DM15" s="205">
        <v>8</v>
      </c>
      <c r="DN15" s="205">
        <v>16</v>
      </c>
      <c r="DO15" s="205">
        <v>5</v>
      </c>
      <c r="DP15" s="205">
        <v>5</v>
      </c>
      <c r="DQ15" s="219">
        <v>34</v>
      </c>
      <c r="DS15" s="205">
        <v>25</v>
      </c>
      <c r="DT15" s="205">
        <v>-1</v>
      </c>
      <c r="DU15" s="205">
        <v>1</v>
      </c>
      <c r="DV15" s="205">
        <v>12</v>
      </c>
      <c r="DW15" s="219">
        <v>37</v>
      </c>
      <c r="DY15" s="205">
        <v>15</v>
      </c>
      <c r="DZ15" s="205"/>
      <c r="EA15" s="205"/>
      <c r="EB15" s="205"/>
      <c r="EC15" s="219"/>
    </row>
    <row r="16" spans="1:133" s="1" customFormat="1" ht="18.75" customHeight="1" x14ac:dyDescent="0.25">
      <c r="A16" s="1" t="s">
        <v>135</v>
      </c>
      <c r="C16" s="45">
        <v>7.9194630872483245</v>
      </c>
      <c r="D16" s="45">
        <v>16.912751677852349</v>
      </c>
      <c r="E16" s="45">
        <v>18.523489932885905</v>
      </c>
      <c r="F16" s="45">
        <v>18.791946308724832</v>
      </c>
      <c r="G16" s="44">
        <v>62.147651006711392</v>
      </c>
      <c r="H16" s="45"/>
      <c r="I16" s="45">
        <v>14.765100671140939</v>
      </c>
      <c r="J16" s="45">
        <v>41.879194630872476</v>
      </c>
      <c r="K16" s="45">
        <v>25.906040268456376</v>
      </c>
      <c r="L16" s="45">
        <v>20.671140939597315</v>
      </c>
      <c r="M16" s="44">
        <v>103.22147651006712</v>
      </c>
      <c r="N16" s="45"/>
      <c r="O16" s="45">
        <v>21.476510067114098</v>
      </c>
      <c r="P16" s="45">
        <v>41.34228187919463</v>
      </c>
      <c r="Q16" s="45">
        <v>28.859060402684563</v>
      </c>
      <c r="R16" s="45">
        <v>40.939597315436245</v>
      </c>
      <c r="S16" s="44">
        <v>132.61744966442953</v>
      </c>
      <c r="T16" s="45"/>
      <c r="U16" s="45">
        <v>24.697986577181201</v>
      </c>
      <c r="V16" s="45">
        <v>41.476510067114091</v>
      </c>
      <c r="W16" s="45">
        <v>25.1006711409396</v>
      </c>
      <c r="X16" s="45">
        <v>-11.812080536912749</v>
      </c>
      <c r="Y16" s="44">
        <v>79.463087248322154</v>
      </c>
      <c r="Z16" s="45"/>
      <c r="AA16" s="45">
        <v>0.13422818791946245</v>
      </c>
      <c r="AB16" s="45">
        <v>16.107382550335572</v>
      </c>
      <c r="AC16" s="45">
        <v>14.36241610738255</v>
      </c>
      <c r="AD16" s="45">
        <v>8.4563758389261743</v>
      </c>
      <c r="AE16" s="44">
        <v>39.060402684563769</v>
      </c>
      <c r="AF16" s="45"/>
      <c r="AG16" s="45">
        <v>12.483221476510066</v>
      </c>
      <c r="AH16" s="45">
        <v>18.523489932885909</v>
      </c>
      <c r="AI16" s="45">
        <v>14.093959731543626</v>
      </c>
      <c r="AJ16" s="45">
        <v>1.2080536912751656</v>
      </c>
      <c r="AK16" s="44">
        <v>46.308724832214757</v>
      </c>
      <c r="AL16" s="45"/>
      <c r="AM16" s="45">
        <v>7.2483221476510078</v>
      </c>
      <c r="AN16" s="45">
        <v>4.6979865771812097</v>
      </c>
      <c r="AO16" s="45">
        <v>10.604026845637582</v>
      </c>
      <c r="AP16" s="45">
        <v>-0.40268456375838824</v>
      </c>
      <c r="AQ16" s="44">
        <v>22.147651006711428</v>
      </c>
      <c r="AR16" s="45"/>
      <c r="AS16" s="45">
        <v>5.9060402684563753</v>
      </c>
      <c r="AT16" s="45">
        <v>6.3087248322147635</v>
      </c>
      <c r="AU16" s="45">
        <v>7.7852348993288603</v>
      </c>
      <c r="AV16" s="45">
        <v>17.181208053691272</v>
      </c>
      <c r="AW16" s="44">
        <v>37.181208053691286</v>
      </c>
      <c r="AX16" s="45"/>
      <c r="AY16" s="45">
        <v>5.3691275167785246</v>
      </c>
      <c r="AZ16" s="45">
        <v>14.630872483221481</v>
      </c>
      <c r="BA16" s="45">
        <v>9.2617449664429543</v>
      </c>
      <c r="BB16" s="45">
        <v>17.449664429530195</v>
      </c>
      <c r="BC16" s="44">
        <v>46.711409395973142</v>
      </c>
      <c r="BD16" s="45"/>
      <c r="BE16" s="45">
        <v>18.255033557046978</v>
      </c>
      <c r="BF16" s="45">
        <v>7.9194630872483245</v>
      </c>
      <c r="BG16" s="45">
        <v>10.201342281879194</v>
      </c>
      <c r="BH16" s="45">
        <v>18.120805369127517</v>
      </c>
      <c r="BI16" s="44">
        <v>54.496644295301998</v>
      </c>
      <c r="BJ16" s="45"/>
      <c r="BK16" s="45">
        <v>16.644295302013429</v>
      </c>
      <c r="BL16" s="45">
        <v>-8.4563758389261743</v>
      </c>
      <c r="BM16" s="45">
        <v>10.067114093959729</v>
      </c>
      <c r="BN16" s="45">
        <v>9.8599999999999959</v>
      </c>
      <c r="BO16" s="44">
        <v>28.115033557046999</v>
      </c>
      <c r="BP16" s="45"/>
      <c r="BQ16" s="45">
        <v>15.000999999999998</v>
      </c>
      <c r="BR16" s="45">
        <v>27.4</v>
      </c>
      <c r="BS16" s="45">
        <v>-22.9</v>
      </c>
      <c r="BT16" s="45">
        <v>15.499999999999996</v>
      </c>
      <c r="BU16" s="44">
        <v>35.000999999999991</v>
      </c>
      <c r="BV16" s="45"/>
      <c r="BW16" s="45">
        <v>15.9</v>
      </c>
      <c r="BX16" s="45">
        <v>44.300000000000004</v>
      </c>
      <c r="BY16" s="45">
        <v>25.300000000000004</v>
      </c>
      <c r="BZ16" s="45">
        <v>-5.8999999999999879</v>
      </c>
      <c r="CA16" s="44">
        <v>79.600000000000023</v>
      </c>
      <c r="CC16" s="45">
        <v>-7.6999999999999975</v>
      </c>
      <c r="CD16" s="45">
        <v>2.8000000000000016</v>
      </c>
      <c r="CE16" s="45">
        <v>-5.6</v>
      </c>
      <c r="CF16" s="45">
        <v>-35.000000000000007</v>
      </c>
      <c r="CG16" s="44">
        <v>-45.500000000000007</v>
      </c>
      <c r="CI16" s="45">
        <v>-24.700000000000003</v>
      </c>
      <c r="CJ16" s="45">
        <v>-14.999999999999996</v>
      </c>
      <c r="CK16" s="45">
        <v>-19.399999999999999</v>
      </c>
      <c r="CL16" s="45">
        <v>-36.200000000000003</v>
      </c>
      <c r="CM16" s="44">
        <v>-95.3</v>
      </c>
      <c r="CO16" s="45">
        <v>-22.3</v>
      </c>
      <c r="CP16" s="45">
        <v>-15.900000000000002</v>
      </c>
      <c r="CQ16" s="45">
        <v>-8.8000000000000007</v>
      </c>
      <c r="CR16" s="45">
        <v>-17.599999999999998</v>
      </c>
      <c r="CS16" s="44">
        <v>-64.600000000000009</v>
      </c>
      <c r="CU16" s="45">
        <v>2.5000000000000013</v>
      </c>
      <c r="CV16" s="45">
        <v>14</v>
      </c>
      <c r="CW16" s="45">
        <v>1.9000000000000075</v>
      </c>
      <c r="CX16" s="45">
        <v>-13.999999999999996</v>
      </c>
      <c r="CY16" s="44">
        <v>4.400000000000011</v>
      </c>
      <c r="DA16" s="45">
        <v>13.799999999999995</v>
      </c>
      <c r="DB16" s="45">
        <v>16.299999999999997</v>
      </c>
      <c r="DC16" s="45">
        <v>20.9</v>
      </c>
      <c r="DD16" s="45">
        <v>27.300000000000004</v>
      </c>
      <c r="DE16" s="44">
        <v>78.299999999999955</v>
      </c>
      <c r="DG16" s="45">
        <f>SUM(DG14:DG15)</f>
        <v>39.4</v>
      </c>
      <c r="DH16" s="45">
        <f>SUM(DH14:DH15)</f>
        <v>47.8</v>
      </c>
      <c r="DI16" s="45">
        <f>+DI14+DI15</f>
        <v>30.300000000000004</v>
      </c>
      <c r="DJ16" s="45">
        <f>+DJ14+DJ15</f>
        <v>31.300000000000015</v>
      </c>
      <c r="DK16" s="44">
        <f>+DK14+DK15</f>
        <v>148.80000000000004</v>
      </c>
      <c r="DM16" s="3">
        <v>61</v>
      </c>
      <c r="DN16" s="3">
        <v>77</v>
      </c>
      <c r="DO16" s="3">
        <v>71</v>
      </c>
      <c r="DP16" s="3">
        <v>65</v>
      </c>
      <c r="DQ16" s="23">
        <v>274</v>
      </c>
      <c r="DS16" s="3">
        <v>76</v>
      </c>
      <c r="DT16" s="3">
        <v>70</v>
      </c>
      <c r="DU16" s="3">
        <v>88</v>
      </c>
      <c r="DV16" s="3">
        <v>60</v>
      </c>
      <c r="DW16" s="23">
        <v>294</v>
      </c>
      <c r="DY16" s="3">
        <f>+DY14+DY15</f>
        <v>78</v>
      </c>
      <c r="DZ16" s="3"/>
      <c r="EA16" s="3"/>
      <c r="EB16" s="3"/>
      <c r="EC16" s="23"/>
    </row>
    <row r="17" spans="1:140" s="1" customFormat="1" ht="12.75" customHeight="1" x14ac:dyDescent="0.25">
      <c r="A17" s="2" t="s">
        <v>31</v>
      </c>
      <c r="C17" s="45">
        <v>0.13422818791946309</v>
      </c>
      <c r="D17" s="45">
        <v>0</v>
      </c>
      <c r="E17" s="45">
        <v>0</v>
      </c>
      <c r="F17" s="45">
        <v>0</v>
      </c>
      <c r="G17" s="44">
        <v>0.13422818791946309</v>
      </c>
      <c r="H17" s="45"/>
      <c r="I17" s="45">
        <v>0</v>
      </c>
      <c r="J17" s="45">
        <v>0</v>
      </c>
      <c r="K17" s="45"/>
      <c r="L17" s="45"/>
      <c r="M17" s="44">
        <v>0</v>
      </c>
      <c r="N17" s="45"/>
      <c r="O17" s="45">
        <v>0</v>
      </c>
      <c r="P17" s="45" t="s">
        <v>29</v>
      </c>
      <c r="Q17" s="45"/>
      <c r="R17" s="45"/>
      <c r="S17" s="44">
        <v>0</v>
      </c>
      <c r="T17" s="45"/>
      <c r="U17" s="45">
        <v>0</v>
      </c>
      <c r="V17" s="45"/>
      <c r="W17" s="45"/>
      <c r="X17" s="45"/>
      <c r="Y17" s="44">
        <v>0</v>
      </c>
      <c r="Z17" s="45"/>
      <c r="AA17" s="45">
        <v>0</v>
      </c>
      <c r="AB17" s="45"/>
      <c r="AC17" s="45"/>
      <c r="AD17" s="45"/>
      <c r="AE17" s="44">
        <v>0</v>
      </c>
      <c r="AF17" s="45"/>
      <c r="AG17" s="21">
        <v>0</v>
      </c>
      <c r="AH17" s="21">
        <v>0</v>
      </c>
      <c r="AI17" s="21">
        <v>0</v>
      </c>
      <c r="AJ17" s="21">
        <v>0</v>
      </c>
      <c r="AK17" s="53">
        <v>0</v>
      </c>
      <c r="AL17" s="21"/>
      <c r="AM17" s="21">
        <v>0</v>
      </c>
      <c r="AN17" s="21">
        <v>0</v>
      </c>
      <c r="AO17" s="21">
        <v>0</v>
      </c>
      <c r="AP17" s="21">
        <v>0</v>
      </c>
      <c r="AQ17" s="53">
        <v>0</v>
      </c>
      <c r="AR17" s="21"/>
      <c r="AS17" s="21">
        <v>0</v>
      </c>
      <c r="AT17" s="21">
        <v>188.45637583892616</v>
      </c>
      <c r="AU17" s="21">
        <v>0</v>
      </c>
      <c r="AV17" s="21">
        <v>0.80536912751677847</v>
      </c>
      <c r="AW17" s="53">
        <v>189.26174496644293</v>
      </c>
      <c r="AX17" s="45"/>
      <c r="AY17" s="21"/>
      <c r="AZ17" s="21"/>
      <c r="BA17" s="21"/>
      <c r="BB17" s="21"/>
      <c r="BC17" s="53">
        <v>0</v>
      </c>
      <c r="BD17" s="45"/>
      <c r="BE17" s="21"/>
      <c r="BF17" s="21"/>
      <c r="BG17" s="21"/>
      <c r="BH17" s="21"/>
      <c r="BI17" s="53">
        <v>0</v>
      </c>
      <c r="BJ17" s="45"/>
      <c r="BK17" s="21"/>
      <c r="BL17" s="21"/>
      <c r="BM17" s="21"/>
      <c r="BN17" s="21"/>
      <c r="BO17" s="53">
        <v>0</v>
      </c>
      <c r="BP17" s="45"/>
      <c r="BQ17" s="21"/>
      <c r="BR17" s="21"/>
      <c r="BS17" s="21"/>
      <c r="BT17" s="21"/>
      <c r="BU17" s="53">
        <v>0</v>
      </c>
      <c r="BV17" s="45"/>
      <c r="BW17" s="21"/>
      <c r="BX17" s="21"/>
      <c r="BY17" s="21"/>
      <c r="BZ17" s="21">
        <v>876.8</v>
      </c>
      <c r="CA17" s="53">
        <v>876.8</v>
      </c>
      <c r="CC17" s="21"/>
      <c r="CD17" s="21"/>
      <c r="CE17" s="21"/>
      <c r="CF17" s="21"/>
      <c r="CG17" s="53">
        <v>0</v>
      </c>
      <c r="CI17" s="21"/>
      <c r="CJ17" s="21"/>
      <c r="CK17" s="21"/>
      <c r="CL17" s="21"/>
      <c r="CM17" s="53">
        <v>0</v>
      </c>
      <c r="CO17" s="21"/>
      <c r="CP17" s="21"/>
      <c r="CQ17" s="21"/>
      <c r="CR17" s="21"/>
      <c r="CS17" s="53">
        <v>0</v>
      </c>
      <c r="CU17" s="21"/>
      <c r="CV17" s="21"/>
      <c r="CW17" s="21"/>
      <c r="CX17" s="21"/>
      <c r="CY17" s="53">
        <v>0</v>
      </c>
      <c r="DA17" s="21">
        <v>3.1</v>
      </c>
      <c r="DB17" s="21">
        <v>-9.1</v>
      </c>
      <c r="DC17" s="21">
        <v>1.5</v>
      </c>
      <c r="DD17" s="21">
        <v>11.8</v>
      </c>
      <c r="DE17" s="53">
        <v>7.3000000000000007</v>
      </c>
      <c r="DG17" s="21">
        <v>-1.9</v>
      </c>
      <c r="DH17" s="21">
        <v>2.7</v>
      </c>
      <c r="DI17" s="21">
        <v>1.6</v>
      </c>
      <c r="DJ17" s="21">
        <f>+DK17-DG17-DH17-DI17</f>
        <v>3.1999999999999997</v>
      </c>
      <c r="DK17" s="44">
        <v>5.6</v>
      </c>
      <c r="DM17" s="4">
        <v>-3</v>
      </c>
      <c r="DN17" s="4">
        <v>104</v>
      </c>
      <c r="DO17" s="4">
        <v>0</v>
      </c>
      <c r="DP17" s="4">
        <v>0</v>
      </c>
      <c r="DQ17" s="23">
        <v>101</v>
      </c>
      <c r="DS17" s="4">
        <v>0</v>
      </c>
      <c r="DT17" s="4">
        <v>0</v>
      </c>
      <c r="DU17" s="4">
        <v>0</v>
      </c>
      <c r="DV17" s="4">
        <v>0</v>
      </c>
      <c r="DW17" s="23">
        <v>0</v>
      </c>
      <c r="DY17" s="4">
        <v>0</v>
      </c>
      <c r="DZ17" s="4"/>
      <c r="EA17" s="4"/>
      <c r="EB17" s="4"/>
      <c r="EC17" s="23"/>
    </row>
    <row r="18" spans="1:140" s="30" customFormat="1" x14ac:dyDescent="0.25">
      <c r="A18" s="30" t="s">
        <v>3</v>
      </c>
      <c r="C18" s="46">
        <v>-0.93959731543624159</v>
      </c>
      <c r="D18" s="46">
        <v>-2.8187919463087248</v>
      </c>
      <c r="E18" s="46">
        <v>-2.8187919463087248</v>
      </c>
      <c r="F18" s="46">
        <v>-7.2483221476510069</v>
      </c>
      <c r="G18" s="47">
        <v>-13.825503355704697</v>
      </c>
      <c r="H18" s="46"/>
      <c r="I18" s="46">
        <v>-3.3557046979865772</v>
      </c>
      <c r="J18" s="46">
        <v>-11.275167785234899</v>
      </c>
      <c r="K18" s="46">
        <v>-6.3087248322147653</v>
      </c>
      <c r="L18" s="46">
        <v>-1.3422818791946309</v>
      </c>
      <c r="M18" s="47">
        <v>-22.281879194630871</v>
      </c>
      <c r="N18" s="46"/>
      <c r="O18" s="46">
        <v>-5.3691275167785237</v>
      </c>
      <c r="P18" s="46">
        <v>-11.275167785234899</v>
      </c>
      <c r="Q18" s="46">
        <v>-6.4429530201342278</v>
      </c>
      <c r="R18" s="46">
        <v>0.53691275167785235</v>
      </c>
      <c r="S18" s="47">
        <v>-22.550335570469798</v>
      </c>
      <c r="T18" s="46"/>
      <c r="U18" s="46">
        <v>-6.174496644295302</v>
      </c>
      <c r="V18" s="46">
        <v>-10.335570469798657</v>
      </c>
      <c r="W18" s="46">
        <v>-6.4429530201342278</v>
      </c>
      <c r="X18" s="46">
        <v>-2.2818791946308723</v>
      </c>
      <c r="Y18" s="47">
        <v>-25.234899328859061</v>
      </c>
      <c r="Z18" s="46"/>
      <c r="AA18" s="46">
        <v>-0.13422818791946309</v>
      </c>
      <c r="AB18" s="46">
        <v>-3.4899328859060401</v>
      </c>
      <c r="AC18" s="46">
        <v>-4.8322147651006713</v>
      </c>
      <c r="AD18" s="46">
        <v>1.3422818791946309</v>
      </c>
      <c r="AE18" s="47">
        <v>-7.1140939597315436</v>
      </c>
      <c r="AF18" s="46"/>
      <c r="AG18" s="46">
        <v>-3.7583892617449663</v>
      </c>
      <c r="AH18" s="46">
        <v>-5.5033557046979862</v>
      </c>
      <c r="AI18" s="46">
        <v>-3.3557046979865772</v>
      </c>
      <c r="AJ18" s="46">
        <v>2.5503355704697985</v>
      </c>
      <c r="AK18" s="47">
        <v>-10.067114093959731</v>
      </c>
      <c r="AL18" s="46"/>
      <c r="AM18" s="46">
        <v>-0.40268456375838924</v>
      </c>
      <c r="AN18" s="46">
        <v>-0.67114093959731547</v>
      </c>
      <c r="AO18" s="46">
        <v>-4.8322147651006713</v>
      </c>
      <c r="AP18" s="46">
        <v>0.80536912751677847</v>
      </c>
      <c r="AQ18" s="47">
        <v>-5.1006711409395979</v>
      </c>
      <c r="AR18" s="46"/>
      <c r="AS18" s="46">
        <v>-1.7449664429530201</v>
      </c>
      <c r="AT18" s="46">
        <v>-1.6107382550335569</v>
      </c>
      <c r="AU18" s="46">
        <v>-2.8187919463087248</v>
      </c>
      <c r="AV18" s="46">
        <v>-4.6979865771812079</v>
      </c>
      <c r="AW18" s="47">
        <v>-10.872483221476511</v>
      </c>
      <c r="AX18" s="46"/>
      <c r="AY18" s="46">
        <v>-2.0134228187919461</v>
      </c>
      <c r="AZ18" s="46">
        <v>-4.4295302013422821</v>
      </c>
      <c r="BA18" s="46">
        <v>-2.1476510067114094</v>
      </c>
      <c r="BB18" s="46">
        <v>-4.1610738255033555</v>
      </c>
      <c r="BC18" s="47">
        <v>-12.751677852348994</v>
      </c>
      <c r="BD18" s="46"/>
      <c r="BE18" s="46">
        <v>-6.5771812080536911</v>
      </c>
      <c r="BF18" s="46">
        <v>-1.6107382550335569</v>
      </c>
      <c r="BG18" s="46">
        <v>-2.1476510067114094</v>
      </c>
      <c r="BH18" s="46">
        <v>-6.5771812080536911</v>
      </c>
      <c r="BI18" s="47">
        <v>-16.912751677852349</v>
      </c>
      <c r="BJ18" s="46"/>
      <c r="BK18" s="46">
        <v>-4.4295302013422821</v>
      </c>
      <c r="BL18" s="46">
        <v>-19.19463087248322</v>
      </c>
      <c r="BM18" s="46">
        <v>-0.40268456375838924</v>
      </c>
      <c r="BN18" s="46">
        <v>-2.9</v>
      </c>
      <c r="BO18" s="47">
        <v>-26.926845637583888</v>
      </c>
      <c r="BP18" s="46"/>
      <c r="BQ18" s="46">
        <v>-4.4000000000000004</v>
      </c>
      <c r="BR18" s="46">
        <v>-7.2</v>
      </c>
      <c r="BS18" s="46">
        <v>-1.9</v>
      </c>
      <c r="BT18" s="46">
        <v>-9.4</v>
      </c>
      <c r="BU18" s="47">
        <v>-22.900000000000002</v>
      </c>
      <c r="BV18" s="46"/>
      <c r="BW18" s="46">
        <v>-3.3</v>
      </c>
      <c r="BX18" s="46">
        <v>-11.8</v>
      </c>
      <c r="BY18" s="46">
        <v>-7.7</v>
      </c>
      <c r="BZ18" s="46">
        <v>-4.8000000000000007</v>
      </c>
      <c r="CA18" s="47">
        <v>-27.6</v>
      </c>
      <c r="CC18" s="46">
        <v>2.7</v>
      </c>
      <c r="CD18" s="46">
        <v>-1.1000000000000001</v>
      </c>
      <c r="CE18" s="46">
        <v>2.8</v>
      </c>
      <c r="CF18" s="46">
        <v>-5.2</v>
      </c>
      <c r="CG18" s="47">
        <v>-0.79999999999999982</v>
      </c>
      <c r="CI18" s="46">
        <v>5.7</v>
      </c>
      <c r="CJ18" s="46">
        <v>-0.1</v>
      </c>
      <c r="CK18" s="46">
        <v>0.2</v>
      </c>
      <c r="CL18" s="46">
        <v>13.5</v>
      </c>
      <c r="CM18" s="47">
        <v>19.3</v>
      </c>
      <c r="CO18" s="46">
        <v>1.7</v>
      </c>
      <c r="CP18" s="46">
        <v>2.5</v>
      </c>
      <c r="CQ18" s="46">
        <v>-1.1000000000000001</v>
      </c>
      <c r="CR18" s="46">
        <v>-13</v>
      </c>
      <c r="CS18" s="47">
        <v>-9.9</v>
      </c>
      <c r="CU18" s="46">
        <v>-0.8</v>
      </c>
      <c r="CV18" s="46">
        <v>-2.9</v>
      </c>
      <c r="CW18" s="46">
        <v>-1.7</v>
      </c>
      <c r="CX18" s="46">
        <v>5.0999999999999996</v>
      </c>
      <c r="CY18" s="47">
        <v>-0.30000000000000071</v>
      </c>
      <c r="DA18" s="46">
        <v>-2</v>
      </c>
      <c r="DB18" s="46">
        <v>-2.1</v>
      </c>
      <c r="DC18" s="46">
        <v>-2.5</v>
      </c>
      <c r="DD18" s="46">
        <v>-16.600000000000001</v>
      </c>
      <c r="DE18" s="47">
        <v>-23.200000000000003</v>
      </c>
      <c r="DG18" s="46">
        <v>-9.9</v>
      </c>
      <c r="DH18" s="46">
        <v>-12.5</v>
      </c>
      <c r="DI18" s="46">
        <v>-6.9</v>
      </c>
      <c r="DJ18" s="46">
        <f>+DK18-DG18-DH18-DI18</f>
        <v>-0.80000000000000249</v>
      </c>
      <c r="DK18" s="47">
        <v>-30.1</v>
      </c>
      <c r="DM18" s="205">
        <v>-13</v>
      </c>
      <c r="DN18" s="205">
        <v>-2</v>
      </c>
      <c r="DO18" s="205">
        <v>-14</v>
      </c>
      <c r="DP18" s="205">
        <v>-9</v>
      </c>
      <c r="DQ18" s="219">
        <v>-38</v>
      </c>
      <c r="DS18" s="205">
        <v>-19</v>
      </c>
      <c r="DT18" s="205">
        <v>-16</v>
      </c>
      <c r="DU18" s="205">
        <v>-21</v>
      </c>
      <c r="DV18" s="205">
        <v>37</v>
      </c>
      <c r="DW18" s="219">
        <v>-19</v>
      </c>
      <c r="DY18" s="205">
        <v>-17</v>
      </c>
      <c r="DZ18" s="205"/>
      <c r="EA18" s="205"/>
      <c r="EB18" s="205"/>
      <c r="EC18" s="219"/>
    </row>
    <row r="19" spans="1:140" s="31" customFormat="1" ht="18.75" customHeight="1" x14ac:dyDescent="0.25">
      <c r="A19" s="31" t="s">
        <v>4</v>
      </c>
      <c r="C19" s="48">
        <v>7.1140939597315462</v>
      </c>
      <c r="D19" s="48">
        <v>14.093959731543624</v>
      </c>
      <c r="E19" s="48">
        <v>15.70469798657718</v>
      </c>
      <c r="F19" s="48">
        <v>11.543624161073826</v>
      </c>
      <c r="G19" s="49">
        <v>48.456375838926157</v>
      </c>
      <c r="H19" s="48"/>
      <c r="I19" s="48">
        <v>11.409395973154361</v>
      </c>
      <c r="J19" s="48">
        <v>30.604026845637577</v>
      </c>
      <c r="K19" s="48">
        <v>19.597315436241612</v>
      </c>
      <c r="L19" s="48">
        <v>19.328859060402685</v>
      </c>
      <c r="M19" s="49">
        <v>80.939597315436245</v>
      </c>
      <c r="N19" s="48"/>
      <c r="O19" s="48">
        <v>16.107382550335576</v>
      </c>
      <c r="P19" s="48">
        <v>30.067114093959731</v>
      </c>
      <c r="Q19" s="48">
        <v>22.416107382550337</v>
      </c>
      <c r="R19" s="48">
        <v>41.476510067114098</v>
      </c>
      <c r="S19" s="49">
        <v>110.06711409395973</v>
      </c>
      <c r="T19" s="48"/>
      <c r="U19" s="48">
        <v>18.523489932885898</v>
      </c>
      <c r="V19" s="48">
        <v>31.140939597315434</v>
      </c>
      <c r="W19" s="48">
        <v>18.65771812080537</v>
      </c>
      <c r="X19" s="48">
        <v>-14.09395973154362</v>
      </c>
      <c r="Y19" s="49">
        <v>54.228187919463096</v>
      </c>
      <c r="Z19" s="48"/>
      <c r="AA19" s="48">
        <v>-6.3837823915946501E-16</v>
      </c>
      <c r="AB19" s="48">
        <v>12.617449664429532</v>
      </c>
      <c r="AC19" s="48">
        <v>9.5302013422818792</v>
      </c>
      <c r="AD19" s="48">
        <v>9.7986577181208059</v>
      </c>
      <c r="AE19" s="49">
        <v>31.946308724832225</v>
      </c>
      <c r="AF19" s="48"/>
      <c r="AG19" s="48">
        <v>8.7248322147650992</v>
      </c>
      <c r="AH19" s="48">
        <v>13.020134228187922</v>
      </c>
      <c r="AI19" s="48">
        <v>10.738255033557049</v>
      </c>
      <c r="AJ19" s="48">
        <v>3.7583892617449641</v>
      </c>
      <c r="AK19" s="49">
        <v>36.241610738255027</v>
      </c>
      <c r="AL19" s="48"/>
      <c r="AM19" s="48">
        <v>6.8456375838926187</v>
      </c>
      <c r="AN19" s="48">
        <v>4.0268456375838939</v>
      </c>
      <c r="AO19" s="48">
        <v>5.7718120805369111</v>
      </c>
      <c r="AP19" s="48">
        <v>0.40268456375839023</v>
      </c>
      <c r="AQ19" s="49">
        <v>17.046979865771831</v>
      </c>
      <c r="AR19" s="48"/>
      <c r="AS19" s="48">
        <v>4.1610738255033555</v>
      </c>
      <c r="AT19" s="48">
        <v>193.15436241610735</v>
      </c>
      <c r="AU19" s="48">
        <v>4.9664429530201355</v>
      </c>
      <c r="AV19" s="48">
        <v>13.288590604026844</v>
      </c>
      <c r="AW19" s="49">
        <v>215.57046979865771</v>
      </c>
      <c r="AX19" s="48"/>
      <c r="AY19" s="48">
        <v>3.3557046979865786</v>
      </c>
      <c r="AZ19" s="48">
        <v>10.201342281879199</v>
      </c>
      <c r="BA19" s="48">
        <v>7.1140939597315445</v>
      </c>
      <c r="BB19" s="48">
        <v>13.28859060402684</v>
      </c>
      <c r="BC19" s="49">
        <v>33.959731543624144</v>
      </c>
      <c r="BD19" s="48"/>
      <c r="BE19" s="48">
        <v>11.677852348993287</v>
      </c>
      <c r="BF19" s="48">
        <v>6.308724832214768</v>
      </c>
      <c r="BG19" s="48">
        <v>8.0536912751677843</v>
      </c>
      <c r="BH19" s="48">
        <v>11.543624161073826</v>
      </c>
      <c r="BI19" s="49">
        <v>37.583892617449649</v>
      </c>
      <c r="BJ19" s="48"/>
      <c r="BK19" s="48">
        <v>12.214765100671148</v>
      </c>
      <c r="BL19" s="48">
        <v>-27.651006711409394</v>
      </c>
      <c r="BM19" s="48">
        <v>9.664429530201339</v>
      </c>
      <c r="BN19" s="48">
        <v>6.9599999999999955</v>
      </c>
      <c r="BO19" s="49">
        <v>1.1881879194631111</v>
      </c>
      <c r="BP19" s="48"/>
      <c r="BQ19" s="48">
        <v>10.600999999999997</v>
      </c>
      <c r="BR19" s="48">
        <v>20.2</v>
      </c>
      <c r="BS19" s="48">
        <v>-24.799999999999997</v>
      </c>
      <c r="BT19" s="48">
        <v>6.0999999999999961</v>
      </c>
      <c r="BU19" s="49">
        <v>12.100999999999988</v>
      </c>
      <c r="BV19" s="48"/>
      <c r="BW19" s="48">
        <v>12.600000000000001</v>
      </c>
      <c r="BX19" s="48">
        <v>32.5</v>
      </c>
      <c r="BY19" s="48">
        <v>17.600000000000005</v>
      </c>
      <c r="BZ19" s="48">
        <v>866.1</v>
      </c>
      <c r="CA19" s="49">
        <v>928.8</v>
      </c>
      <c r="CC19" s="48">
        <v>-4.9999999999999973</v>
      </c>
      <c r="CD19" s="48">
        <v>1.7000000000000015</v>
      </c>
      <c r="CE19" s="48">
        <v>-2.8</v>
      </c>
      <c r="CF19" s="48">
        <v>-40.20000000000001</v>
      </c>
      <c r="CG19" s="49">
        <v>-46.300000000000004</v>
      </c>
      <c r="CI19" s="48">
        <v>-19.000000000000004</v>
      </c>
      <c r="CJ19" s="48">
        <v>-15.099999999999996</v>
      </c>
      <c r="CK19" s="48">
        <v>-19.2</v>
      </c>
      <c r="CL19" s="48">
        <v>-22.700000000000003</v>
      </c>
      <c r="CM19" s="49">
        <v>-76</v>
      </c>
      <c r="CO19" s="48">
        <v>-20.6</v>
      </c>
      <c r="CP19" s="48">
        <v>-13.400000000000002</v>
      </c>
      <c r="CQ19" s="48">
        <v>-9.9</v>
      </c>
      <c r="CR19" s="48">
        <v>-30.599999999999998</v>
      </c>
      <c r="CS19" s="49">
        <v>-74.500000000000014</v>
      </c>
      <c r="CU19" s="48">
        <v>1.7000000000000013</v>
      </c>
      <c r="CV19" s="48">
        <v>11.1</v>
      </c>
      <c r="CW19" s="48">
        <v>0.20000000000000751</v>
      </c>
      <c r="CX19" s="48">
        <v>-8.8999999999999968</v>
      </c>
      <c r="CY19" s="49">
        <v>4.1000000000000103</v>
      </c>
      <c r="DA19" s="48">
        <v>14.899999999999995</v>
      </c>
      <c r="DB19" s="48">
        <v>5.0999999999999979</v>
      </c>
      <c r="DC19" s="48">
        <v>19.899999999999999</v>
      </c>
      <c r="DD19" s="48">
        <v>22.500000000000007</v>
      </c>
      <c r="DE19" s="49">
        <v>62.399999999999949</v>
      </c>
      <c r="DG19" s="48">
        <f>SUM(DG16:DG18)</f>
        <v>27.6</v>
      </c>
      <c r="DH19" s="48">
        <f>SUM(DH16:DH18)</f>
        <v>38</v>
      </c>
      <c r="DI19" s="48">
        <f>+DI16+DI17+DI18</f>
        <v>25.000000000000007</v>
      </c>
      <c r="DJ19" s="48">
        <f>+DJ16+DJ17+DJ18</f>
        <v>33.70000000000001</v>
      </c>
      <c r="DK19" s="49">
        <f>+DK16+DK17+DK18</f>
        <v>124.30000000000004</v>
      </c>
      <c r="DM19" s="32">
        <v>45</v>
      </c>
      <c r="DN19" s="32">
        <v>179</v>
      </c>
      <c r="DO19" s="32">
        <v>57</v>
      </c>
      <c r="DP19" s="32">
        <v>56</v>
      </c>
      <c r="DQ19" s="218">
        <v>337</v>
      </c>
      <c r="DS19" s="32">
        <v>57</v>
      </c>
      <c r="DT19" s="32">
        <v>54</v>
      </c>
      <c r="DU19" s="32">
        <v>67</v>
      </c>
      <c r="DV19" s="32">
        <v>97</v>
      </c>
      <c r="DW19" s="218">
        <v>275</v>
      </c>
      <c r="DY19" s="32">
        <f>+DY16+DY17+DY18</f>
        <v>61</v>
      </c>
      <c r="DZ19" s="32"/>
      <c r="EA19" s="32"/>
      <c r="EB19" s="32"/>
      <c r="EC19" s="218"/>
    </row>
    <row r="20" spans="1:140" s="30" customFormat="1" ht="18.75" customHeight="1" x14ac:dyDescent="0.25">
      <c r="A20" s="30" t="s">
        <v>5</v>
      </c>
      <c r="C20" s="46">
        <v>-0.13422818791946309</v>
      </c>
      <c r="D20" s="46">
        <v>-0.26845637583892618</v>
      </c>
      <c r="E20" s="46">
        <v>-0.26845637583892618</v>
      </c>
      <c r="F20" s="46">
        <v>0.13422818791946309</v>
      </c>
      <c r="G20" s="50">
        <v>-0.53691275167785224</v>
      </c>
      <c r="H20" s="46"/>
      <c r="I20" s="46">
        <v>0</v>
      </c>
      <c r="J20" s="46">
        <v>-1.0738255033557047</v>
      </c>
      <c r="K20" s="46">
        <v>-1.0738255033557047</v>
      </c>
      <c r="L20" s="46">
        <v>-0.67114093959731547</v>
      </c>
      <c r="M20" s="50">
        <v>-2.8187919463087248</v>
      </c>
      <c r="N20" s="46"/>
      <c r="O20" s="46">
        <v>-0.13422818791946309</v>
      </c>
      <c r="P20" s="46">
        <v>-0.53691275167785235</v>
      </c>
      <c r="Q20" s="46">
        <v>-0.53691275167785235</v>
      </c>
      <c r="R20" s="46">
        <v>-0.80536912751677847</v>
      </c>
      <c r="S20" s="50">
        <v>-2.0134228187919465</v>
      </c>
      <c r="T20" s="46"/>
      <c r="U20" s="46">
        <v>-0.26845637583892618</v>
      </c>
      <c r="V20" s="46">
        <v>-0.13422818791946309</v>
      </c>
      <c r="W20" s="46">
        <v>-0.67114093959731547</v>
      </c>
      <c r="X20" s="46">
        <v>0.67114093959731547</v>
      </c>
      <c r="Y20" s="50">
        <v>-0.40268456375838924</v>
      </c>
      <c r="Z20" s="46"/>
      <c r="AA20" s="46">
        <v>0.26845637583892618</v>
      </c>
      <c r="AB20" s="46">
        <v>0</v>
      </c>
      <c r="AC20" s="46">
        <v>-0.13422818791946309</v>
      </c>
      <c r="AD20" s="46">
        <v>0.26845637583892618</v>
      </c>
      <c r="AE20" s="50">
        <v>0.40268456375838924</v>
      </c>
      <c r="AF20" s="46"/>
      <c r="AG20" s="46">
        <v>0</v>
      </c>
      <c r="AH20" s="46">
        <v>-0.26845637583892618</v>
      </c>
      <c r="AI20" s="46">
        <v>-0.13422818791946309</v>
      </c>
      <c r="AJ20" s="46">
        <v>-0.13422818791946309</v>
      </c>
      <c r="AK20" s="50">
        <v>-0.53691275167785235</v>
      </c>
      <c r="AL20" s="46"/>
      <c r="AM20" s="46">
        <v>0</v>
      </c>
      <c r="AN20" s="46">
        <v>0</v>
      </c>
      <c r="AO20" s="46">
        <v>-0.13422818791946309</v>
      </c>
      <c r="AP20" s="46">
        <v>-0.13422818791946309</v>
      </c>
      <c r="AQ20" s="50">
        <v>-0.26845637583892618</v>
      </c>
      <c r="AR20" s="46"/>
      <c r="AS20" s="46">
        <v>-0.13422818791946309</v>
      </c>
      <c r="AT20" s="46">
        <v>0.13422818791946309</v>
      </c>
      <c r="AU20" s="46">
        <v>-0.13422818791946309</v>
      </c>
      <c r="AV20" s="46">
        <v>-0.13422818791946309</v>
      </c>
      <c r="AW20" s="50">
        <v>-0.26845637583892618</v>
      </c>
      <c r="AX20" s="46"/>
      <c r="AY20" s="46">
        <v>0</v>
      </c>
      <c r="AZ20" s="46">
        <v>-0.13422818791946309</v>
      </c>
      <c r="BA20" s="46">
        <v>0</v>
      </c>
      <c r="BB20" s="46">
        <v>0</v>
      </c>
      <c r="BC20" s="50">
        <v>-0.13422818791946309</v>
      </c>
      <c r="BD20" s="46"/>
      <c r="BE20" s="46">
        <v>0</v>
      </c>
      <c r="BF20" s="46">
        <v>-0.13422818791946309</v>
      </c>
      <c r="BG20" s="46">
        <v>0</v>
      </c>
      <c r="BH20" s="46">
        <v>0.13422818791946309</v>
      </c>
      <c r="BI20" s="50">
        <v>0</v>
      </c>
      <c r="BJ20" s="46"/>
      <c r="BK20" s="46">
        <v>0</v>
      </c>
      <c r="BL20" s="46">
        <v>-0.13422818791946309</v>
      </c>
      <c r="BM20" s="46">
        <v>0</v>
      </c>
      <c r="BN20" s="46">
        <v>-0.1</v>
      </c>
      <c r="BO20" s="50">
        <v>-0.23422818791946309</v>
      </c>
      <c r="BP20" s="46"/>
      <c r="BQ20" s="46">
        <v>0</v>
      </c>
      <c r="BR20" s="46">
        <v>0</v>
      </c>
      <c r="BS20" s="46">
        <v>0</v>
      </c>
      <c r="BT20" s="46">
        <v>0</v>
      </c>
      <c r="BU20" s="50">
        <v>0</v>
      </c>
      <c r="BV20" s="46"/>
      <c r="BW20" s="46">
        <v>0</v>
      </c>
      <c r="BX20" s="46">
        <v>0</v>
      </c>
      <c r="BY20" s="46">
        <v>0</v>
      </c>
      <c r="BZ20" s="46">
        <v>1</v>
      </c>
      <c r="CA20" s="50">
        <v>1</v>
      </c>
      <c r="CC20" s="46">
        <v>0</v>
      </c>
      <c r="CD20" s="46">
        <v>0</v>
      </c>
      <c r="CE20" s="46">
        <v>0</v>
      </c>
      <c r="CF20" s="46">
        <v>0</v>
      </c>
      <c r="CG20" s="50">
        <v>0</v>
      </c>
      <c r="CI20" s="46">
        <v>0</v>
      </c>
      <c r="CJ20" s="46">
        <v>0</v>
      </c>
      <c r="CK20" s="46">
        <v>0</v>
      </c>
      <c r="CL20" s="46">
        <v>0</v>
      </c>
      <c r="CM20" s="50">
        <v>0</v>
      </c>
      <c r="CO20" s="46">
        <v>0</v>
      </c>
      <c r="CP20" s="46">
        <v>0</v>
      </c>
      <c r="CQ20" s="46">
        <v>0</v>
      </c>
      <c r="CR20" s="46">
        <v>0</v>
      </c>
      <c r="CS20" s="50">
        <v>0</v>
      </c>
      <c r="CU20" s="46">
        <v>0</v>
      </c>
      <c r="CV20" s="46">
        <v>0</v>
      </c>
      <c r="CW20" s="46">
        <v>0</v>
      </c>
      <c r="CX20" s="46">
        <v>0</v>
      </c>
      <c r="CY20" s="50">
        <v>0</v>
      </c>
      <c r="DA20" s="46">
        <v>0</v>
      </c>
      <c r="DB20" s="46">
        <v>0</v>
      </c>
      <c r="DC20" s="46">
        <v>0</v>
      </c>
      <c r="DD20" s="46">
        <v>0</v>
      </c>
      <c r="DE20" s="50">
        <v>0</v>
      </c>
      <c r="DG20" s="46">
        <v>0</v>
      </c>
      <c r="DH20" s="46">
        <v>0</v>
      </c>
      <c r="DI20" s="46">
        <v>0</v>
      </c>
      <c r="DJ20" s="46">
        <v>0</v>
      </c>
      <c r="DK20" s="50">
        <f t="shared" ref="DK20" si="1">+SUM(DG20:DJ20)</f>
        <v>0</v>
      </c>
      <c r="DM20" s="205">
        <v>0</v>
      </c>
      <c r="DN20" s="205">
        <v>0</v>
      </c>
      <c r="DO20" s="205">
        <v>0</v>
      </c>
      <c r="DP20" s="205">
        <v>0</v>
      </c>
      <c r="DQ20" s="231">
        <v>0</v>
      </c>
      <c r="DS20" s="205">
        <v>0</v>
      </c>
      <c r="DT20" s="205">
        <v>0</v>
      </c>
      <c r="DU20" s="205">
        <v>0</v>
      </c>
      <c r="DV20" s="205">
        <v>0</v>
      </c>
      <c r="DW20" s="231">
        <v>0</v>
      </c>
      <c r="DY20" s="205"/>
      <c r="DZ20" s="205"/>
      <c r="EA20" s="205"/>
      <c r="EB20" s="205"/>
      <c r="EC20" s="231"/>
    </row>
    <row r="21" spans="1:140" s="31" customFormat="1" ht="18.75" customHeight="1" x14ac:dyDescent="0.25">
      <c r="A21" s="31" t="s">
        <v>6</v>
      </c>
      <c r="C21" s="51">
        <v>6.9798657718120829</v>
      </c>
      <c r="D21" s="51">
        <v>13.825503355704697</v>
      </c>
      <c r="E21" s="51">
        <v>15.436241610738254</v>
      </c>
      <c r="F21" s="51">
        <v>11.677852348993289</v>
      </c>
      <c r="G21" s="52">
        <v>47.919463087248303</v>
      </c>
      <c r="H21" s="48"/>
      <c r="I21" s="51">
        <v>11.409395973154361</v>
      </c>
      <c r="J21" s="51">
        <v>29.530201342281874</v>
      </c>
      <c r="K21" s="51">
        <v>18.523489932885909</v>
      </c>
      <c r="L21" s="51">
        <v>18.65771812080537</v>
      </c>
      <c r="M21" s="52">
        <v>78.120805369127524</v>
      </c>
      <c r="N21" s="48"/>
      <c r="O21" s="51">
        <v>15.973154362416112</v>
      </c>
      <c r="P21" s="51">
        <v>29.530201342281877</v>
      </c>
      <c r="Q21" s="51">
        <v>21.879194630872483</v>
      </c>
      <c r="R21" s="51">
        <v>40.671140939597322</v>
      </c>
      <c r="S21" s="52">
        <v>108.05369127516778</v>
      </c>
      <c r="T21" s="48"/>
      <c r="U21" s="51">
        <v>18.255033557046971</v>
      </c>
      <c r="V21" s="51">
        <v>31.006711409395972</v>
      </c>
      <c r="W21" s="51">
        <v>17.986577181208055</v>
      </c>
      <c r="X21" s="51">
        <v>-13.422818791946305</v>
      </c>
      <c r="Y21" s="52">
        <v>53.825503355704704</v>
      </c>
      <c r="Z21" s="48"/>
      <c r="AA21" s="51">
        <v>0.26845637583892556</v>
      </c>
      <c r="AB21" s="51">
        <v>12.617449664429532</v>
      </c>
      <c r="AC21" s="51">
        <v>9.3959731543624159</v>
      </c>
      <c r="AD21" s="51">
        <v>10.067114093959733</v>
      </c>
      <c r="AE21" s="52">
        <v>32.348993288590613</v>
      </c>
      <c r="AF21" s="48"/>
      <c r="AG21" s="51">
        <v>8.7248322147650992</v>
      </c>
      <c r="AH21" s="51">
        <v>12.751677852348996</v>
      </c>
      <c r="AI21" s="51">
        <v>10.604026845637586</v>
      </c>
      <c r="AJ21" s="51">
        <v>3.6241610738255012</v>
      </c>
      <c r="AK21" s="52">
        <v>35.704697986577173</v>
      </c>
      <c r="AL21" s="48"/>
      <c r="AM21" s="51">
        <v>6.8456375838926187</v>
      </c>
      <c r="AN21" s="51">
        <v>4.0268456375838939</v>
      </c>
      <c r="AO21" s="51">
        <v>5.6375838926174477</v>
      </c>
      <c r="AP21" s="51">
        <v>-1</v>
      </c>
      <c r="AQ21" s="52">
        <v>16.778523489932905</v>
      </c>
      <c r="AR21" s="48"/>
      <c r="AS21" s="51">
        <v>4.0268456375838921</v>
      </c>
      <c r="AT21" s="51">
        <v>193.28859060402681</v>
      </c>
      <c r="AU21" s="51">
        <v>4.8322147651006722</v>
      </c>
      <c r="AV21" s="51">
        <v>13.15436241610738</v>
      </c>
      <c r="AW21" s="52">
        <v>215.30201342281879</v>
      </c>
      <c r="AX21" s="48"/>
      <c r="AY21" s="51">
        <v>3.3557046979865786</v>
      </c>
      <c r="AZ21" s="51">
        <v>10.067114093959736</v>
      </c>
      <c r="BA21" s="51">
        <v>7.1140939597315445</v>
      </c>
      <c r="BB21" s="51">
        <v>13.28859060402684</v>
      </c>
      <c r="BC21" s="52">
        <v>33.825503355704683</v>
      </c>
      <c r="BD21" s="48"/>
      <c r="BE21" s="51">
        <v>11.677852348993287</v>
      </c>
      <c r="BF21" s="51">
        <v>6.1744966442953046</v>
      </c>
      <c r="BG21" s="51">
        <v>8.0536912751677843</v>
      </c>
      <c r="BH21" s="51">
        <v>11.677852348993289</v>
      </c>
      <c r="BI21" s="52">
        <v>37.583892617449649</v>
      </c>
      <c r="BJ21" s="48"/>
      <c r="BK21" s="51">
        <v>12.214765100671148</v>
      </c>
      <c r="BL21" s="51">
        <v>-27.785234899328856</v>
      </c>
      <c r="BM21" s="51">
        <v>9.664429530201339</v>
      </c>
      <c r="BN21" s="51">
        <v>6.8599999999999959</v>
      </c>
      <c r="BO21" s="52">
        <v>0.95395973154364799</v>
      </c>
      <c r="BP21" s="48"/>
      <c r="BQ21" s="51">
        <v>10.600999999999997</v>
      </c>
      <c r="BR21" s="51">
        <v>20.2</v>
      </c>
      <c r="BS21" s="51">
        <v>-24.799999999999997</v>
      </c>
      <c r="BT21" s="51">
        <v>6.0999999999999961</v>
      </c>
      <c r="BU21" s="52">
        <v>12.100999999999988</v>
      </c>
      <c r="BV21" s="48"/>
      <c r="BW21" s="51">
        <v>12.600000000000001</v>
      </c>
      <c r="BX21" s="51">
        <v>32.5</v>
      </c>
      <c r="BY21" s="51">
        <v>17.600000000000005</v>
      </c>
      <c r="BZ21" s="51">
        <v>867.1</v>
      </c>
      <c r="CA21" s="52">
        <v>929.8</v>
      </c>
      <c r="CC21" s="51">
        <v>-4.9999999999999973</v>
      </c>
      <c r="CD21" s="51">
        <v>1.7000000000000015</v>
      </c>
      <c r="CE21" s="51">
        <v>-2.8</v>
      </c>
      <c r="CF21" s="51">
        <v>-40.20000000000001</v>
      </c>
      <c r="CG21" s="52">
        <v>-46.300000000000004</v>
      </c>
      <c r="CI21" s="51">
        <v>-19.000000000000004</v>
      </c>
      <c r="CJ21" s="51">
        <v>-15.099999999999996</v>
      </c>
      <c r="CK21" s="51">
        <v>-19.2</v>
      </c>
      <c r="CL21" s="51">
        <v>-22.700000000000003</v>
      </c>
      <c r="CM21" s="52">
        <v>-76</v>
      </c>
      <c r="CO21" s="51">
        <v>-20.6</v>
      </c>
      <c r="CP21" s="51">
        <v>-13.400000000000002</v>
      </c>
      <c r="CQ21" s="51">
        <v>-9.9</v>
      </c>
      <c r="CR21" s="51">
        <v>-30.599999999999998</v>
      </c>
      <c r="CS21" s="52">
        <v>-74.500000000000014</v>
      </c>
      <c r="CU21" s="51">
        <v>1.7000000000000013</v>
      </c>
      <c r="CV21" s="51">
        <v>11.1</v>
      </c>
      <c r="CW21" s="51">
        <v>0.20000000000000751</v>
      </c>
      <c r="CX21" s="51">
        <v>-8.8999999999999968</v>
      </c>
      <c r="CY21" s="52">
        <v>4.1000000000000103</v>
      </c>
      <c r="DA21" s="51">
        <v>14.899999999999995</v>
      </c>
      <c r="DB21" s="51">
        <v>5.0999999999999979</v>
      </c>
      <c r="DC21" s="51">
        <v>19.899999999999999</v>
      </c>
      <c r="DD21" s="51">
        <v>22.500000000000007</v>
      </c>
      <c r="DE21" s="52">
        <v>62.399999999999949</v>
      </c>
      <c r="DG21" s="51">
        <f>SUM(DG19:DG20)</f>
        <v>27.6</v>
      </c>
      <c r="DH21" s="51">
        <f>SUM(DH19:DH20)</f>
        <v>38</v>
      </c>
      <c r="DI21" s="51">
        <f>+DI19+DI20</f>
        <v>25.000000000000007</v>
      </c>
      <c r="DJ21" s="51">
        <f>+DJ19</f>
        <v>33.70000000000001</v>
      </c>
      <c r="DK21" s="52">
        <f>+DK19</f>
        <v>124.30000000000004</v>
      </c>
      <c r="DM21" s="216">
        <v>45</v>
      </c>
      <c r="DN21" s="216">
        <v>179</v>
      </c>
      <c r="DO21" s="216">
        <v>57</v>
      </c>
      <c r="DP21" s="216">
        <v>56</v>
      </c>
      <c r="DQ21" s="232">
        <v>337</v>
      </c>
      <c r="DS21" s="216">
        <v>57</v>
      </c>
      <c r="DT21" s="216">
        <v>54</v>
      </c>
      <c r="DU21" s="216">
        <v>67</v>
      </c>
      <c r="DV21" s="216">
        <v>97</v>
      </c>
      <c r="DW21" s="232">
        <v>275</v>
      </c>
      <c r="DY21" s="216">
        <v>61</v>
      </c>
      <c r="DZ21" s="216"/>
      <c r="EA21" s="216"/>
      <c r="EB21" s="216"/>
      <c r="EC21" s="232"/>
    </row>
    <row r="22" spans="1:140" x14ac:dyDescent="0.25">
      <c r="C22" s="21"/>
      <c r="D22" s="21"/>
      <c r="E22" s="21"/>
      <c r="F22" s="21"/>
      <c r="G22" s="44"/>
      <c r="H22" s="21"/>
      <c r="I22" s="21"/>
      <c r="J22" s="21"/>
      <c r="K22" s="21"/>
      <c r="L22" s="21"/>
      <c r="M22" s="44"/>
      <c r="N22" s="21"/>
      <c r="O22" s="21"/>
      <c r="P22" s="21"/>
      <c r="Q22" s="21"/>
      <c r="R22" s="21"/>
      <c r="S22" s="44"/>
      <c r="T22" s="21"/>
      <c r="U22" s="21"/>
      <c r="V22" s="21"/>
      <c r="W22" s="21"/>
      <c r="X22" s="21"/>
      <c r="Y22" s="44"/>
      <c r="Z22" s="21"/>
      <c r="AA22" s="21"/>
      <c r="AB22" s="21"/>
      <c r="AC22" s="21"/>
      <c r="AD22" s="21"/>
      <c r="AE22" s="44"/>
      <c r="AF22" s="21"/>
      <c r="AG22" s="21"/>
      <c r="AH22" s="21"/>
      <c r="AI22" s="21"/>
      <c r="AJ22" s="21"/>
      <c r="AK22" s="44"/>
      <c r="AL22" s="21"/>
      <c r="AM22" s="21"/>
      <c r="AN22" s="21"/>
      <c r="AO22" s="21"/>
      <c r="AP22" s="21"/>
      <c r="AQ22" s="44"/>
      <c r="AR22" s="21"/>
      <c r="AS22" s="21"/>
      <c r="AT22" s="21"/>
      <c r="AU22" s="21"/>
      <c r="AV22" s="21"/>
      <c r="AW22" s="44"/>
      <c r="AX22" s="21"/>
      <c r="AY22" s="21"/>
      <c r="AZ22" s="21"/>
      <c r="BA22" s="21"/>
      <c r="BB22" s="21"/>
      <c r="BC22" s="44"/>
      <c r="BD22" s="21"/>
      <c r="BE22" s="21"/>
      <c r="BF22" s="21"/>
      <c r="BG22" s="21"/>
      <c r="BH22" s="21"/>
      <c r="BI22" s="44"/>
      <c r="BJ22" s="21"/>
      <c r="BK22" s="21"/>
      <c r="BL22" s="21"/>
      <c r="BM22" s="21"/>
      <c r="BN22" s="21"/>
      <c r="BO22" s="44"/>
      <c r="BP22" s="21"/>
      <c r="BQ22" s="21"/>
      <c r="BR22" s="21"/>
      <c r="BS22" s="21"/>
      <c r="BT22" s="21"/>
      <c r="BU22" s="44"/>
      <c r="BV22" s="21"/>
      <c r="BW22" s="21"/>
      <c r="BX22" s="21"/>
      <c r="BY22" s="21"/>
      <c r="BZ22" s="21"/>
      <c r="CA22" s="44"/>
      <c r="CC22" s="21"/>
      <c r="CD22" s="21"/>
      <c r="CE22" s="21"/>
      <c r="CF22" s="21"/>
      <c r="CG22" s="44"/>
      <c r="CI22" s="21"/>
      <c r="CJ22" s="21"/>
      <c r="CK22" s="21"/>
      <c r="CL22" s="21"/>
      <c r="CM22" s="44"/>
      <c r="CO22" s="21"/>
      <c r="CP22" s="21"/>
      <c r="CQ22" s="21"/>
      <c r="CR22" s="21"/>
      <c r="CS22" s="44"/>
      <c r="CU22" s="21"/>
      <c r="CV22" s="21"/>
      <c r="CW22" s="21"/>
      <c r="CX22" s="21"/>
      <c r="CY22" s="44"/>
      <c r="DA22" s="21"/>
      <c r="DB22" s="21"/>
      <c r="DC22" s="21"/>
      <c r="DD22" s="21"/>
      <c r="DE22" s="44"/>
      <c r="DG22" s="21"/>
      <c r="DH22" s="21"/>
      <c r="DI22" s="21"/>
      <c r="DJ22" s="21"/>
      <c r="DK22" s="44"/>
      <c r="DM22" s="4"/>
      <c r="DN22" s="4"/>
      <c r="DO22" s="4"/>
      <c r="DP22" s="4"/>
      <c r="DQ22" s="23"/>
      <c r="DS22" s="4"/>
      <c r="DT22" s="4"/>
      <c r="DU22" s="4"/>
      <c r="DV22" s="4"/>
      <c r="DW22" s="23"/>
      <c r="DY22" s="4"/>
      <c r="DZ22" s="4"/>
      <c r="EA22" s="4"/>
      <c r="EB22" s="4"/>
      <c r="EC22" s="23"/>
    </row>
    <row r="23" spans="1:140" x14ac:dyDescent="0.25">
      <c r="C23" s="21"/>
      <c r="D23" s="21"/>
      <c r="E23" s="21"/>
      <c r="F23" s="21"/>
      <c r="G23" s="44"/>
      <c r="H23" s="21"/>
      <c r="I23" s="21"/>
      <c r="J23" s="21"/>
      <c r="K23" s="21"/>
      <c r="L23" s="21"/>
      <c r="M23" s="44"/>
      <c r="N23" s="21"/>
      <c r="O23" s="21"/>
      <c r="P23" s="21"/>
      <c r="Q23" s="21"/>
      <c r="R23" s="21"/>
      <c r="S23" s="44"/>
      <c r="T23" s="21"/>
      <c r="U23" s="21"/>
      <c r="V23" s="21"/>
      <c r="W23" s="21"/>
      <c r="X23" s="21"/>
      <c r="Y23" s="44"/>
      <c r="Z23" s="21"/>
      <c r="AA23" s="21"/>
      <c r="AB23" s="21"/>
      <c r="AC23" s="21"/>
      <c r="AD23" s="21"/>
      <c r="AE23" s="44"/>
      <c r="AF23" s="21"/>
      <c r="AG23" s="21"/>
      <c r="AH23" s="21"/>
      <c r="AI23" s="21"/>
      <c r="AJ23" s="21"/>
      <c r="AK23" s="44"/>
      <c r="AL23" s="21"/>
      <c r="AM23" s="21"/>
      <c r="AN23" s="21"/>
      <c r="AO23" s="21"/>
      <c r="AP23" s="21"/>
      <c r="AQ23" s="44"/>
      <c r="AR23" s="21"/>
      <c r="AS23" s="21"/>
      <c r="AT23" s="21"/>
      <c r="AU23" s="21"/>
      <c r="AV23" s="21"/>
      <c r="AW23" s="44"/>
      <c r="AX23" s="21"/>
      <c r="AY23" s="21"/>
      <c r="AZ23" s="21"/>
      <c r="BA23" s="21"/>
      <c r="BB23" s="21"/>
      <c r="BC23" s="44"/>
      <c r="BD23" s="21"/>
      <c r="BE23" s="21"/>
      <c r="BF23" s="21"/>
      <c r="BG23" s="21"/>
      <c r="BH23" s="21"/>
      <c r="BI23" s="44"/>
      <c r="BJ23" s="21"/>
      <c r="BK23" s="21"/>
      <c r="BL23" s="21"/>
      <c r="BM23" s="21"/>
      <c r="BN23" s="21"/>
      <c r="BO23" s="44"/>
      <c r="BP23" s="21"/>
      <c r="BQ23" s="21"/>
      <c r="BR23" s="21"/>
      <c r="BS23" s="21"/>
      <c r="BT23" s="21"/>
      <c r="BU23" s="44"/>
      <c r="BV23" s="21"/>
      <c r="BW23" s="21"/>
      <c r="BX23" s="21"/>
      <c r="BY23" s="21"/>
      <c r="BZ23" s="21"/>
      <c r="CA23" s="44"/>
      <c r="CC23" s="21"/>
      <c r="CD23" s="21"/>
      <c r="CE23" s="21"/>
      <c r="CF23" s="21"/>
      <c r="CG23" s="44"/>
      <c r="CI23" s="21"/>
      <c r="CJ23" s="21"/>
      <c r="CK23" s="21"/>
      <c r="CL23" s="21"/>
      <c r="CM23" s="44"/>
      <c r="CO23" s="21"/>
      <c r="CP23" s="21"/>
      <c r="CQ23" s="21"/>
      <c r="CR23" s="21"/>
      <c r="CS23" s="44"/>
      <c r="CU23" s="21"/>
      <c r="CV23" s="21"/>
      <c r="CW23" s="21"/>
      <c r="CX23" s="21"/>
      <c r="CY23" s="44"/>
      <c r="DA23" s="21"/>
      <c r="DB23" s="21"/>
      <c r="DC23" s="21"/>
      <c r="DD23" s="21"/>
      <c r="DE23" s="44"/>
      <c r="DG23" s="21"/>
      <c r="DH23" s="21"/>
      <c r="DI23" s="21"/>
      <c r="DJ23" s="21"/>
      <c r="DK23" s="44"/>
      <c r="DM23" s="4"/>
      <c r="DN23" s="4"/>
      <c r="DO23" s="4"/>
      <c r="DP23" s="4"/>
      <c r="DQ23" s="23"/>
      <c r="DS23" s="4"/>
      <c r="DT23" s="4"/>
      <c r="DU23" s="4"/>
      <c r="DV23" s="4"/>
      <c r="DW23" s="23"/>
      <c r="DY23" s="4"/>
      <c r="DZ23" s="4"/>
      <c r="EA23" s="4"/>
      <c r="EB23" s="4"/>
      <c r="EC23" s="23"/>
    </row>
    <row r="24" spans="1:140" x14ac:dyDescent="0.25">
      <c r="A24" s="1" t="s">
        <v>81</v>
      </c>
      <c r="C24" s="21">
        <v>32.232782307103278</v>
      </c>
      <c r="D24" s="21">
        <v>38.989234719156798</v>
      </c>
      <c r="E24" s="21">
        <v>37.421737759560379</v>
      </c>
      <c r="F24" s="21">
        <v>38.736993829106794</v>
      </c>
      <c r="G24" s="53">
        <v>1097.9865771812081</v>
      </c>
      <c r="H24" s="21"/>
      <c r="I24" s="21">
        <v>288.45637583892619</v>
      </c>
      <c r="J24" s="21">
        <v>316.51006711409394</v>
      </c>
      <c r="K24" s="21">
        <v>292.34899328859058</v>
      </c>
      <c r="L24" s="21">
        <v>310.73825503355704</v>
      </c>
      <c r="M24" s="53">
        <v>1208.0536912751677</v>
      </c>
      <c r="N24" s="21"/>
      <c r="O24" s="21">
        <v>340.80536912751677</v>
      </c>
      <c r="P24" s="21">
        <v>385.1006711409396</v>
      </c>
      <c r="Q24" s="21">
        <v>351.54362416107381</v>
      </c>
      <c r="R24" s="21">
        <v>371.94630872483219</v>
      </c>
      <c r="S24" s="53">
        <v>1449.3959731543625</v>
      </c>
      <c r="T24" s="21"/>
      <c r="U24" s="21">
        <v>48.628440160353129</v>
      </c>
      <c r="V24" s="21">
        <v>55.511013017431644</v>
      </c>
      <c r="W24" s="21">
        <v>50.700418900049542</v>
      </c>
      <c r="X24" s="21">
        <v>48.268096031710286</v>
      </c>
      <c r="Y24" s="53">
        <v>203.1079681095446</v>
      </c>
      <c r="Z24" s="21"/>
      <c r="AA24" s="21">
        <v>314.49664429530202</v>
      </c>
      <c r="AB24" s="21">
        <v>361.20805369127515</v>
      </c>
      <c r="AC24" s="21">
        <v>330.60402684563758</v>
      </c>
      <c r="AD24" s="21">
        <v>329.26174496644296</v>
      </c>
      <c r="AE24" s="53">
        <v>1335.5704697986578</v>
      </c>
      <c r="AF24" s="21"/>
      <c r="AG24" s="21">
        <v>334.76510067114094</v>
      </c>
      <c r="AH24" s="21">
        <v>396.37583892617448</v>
      </c>
      <c r="AI24" s="21">
        <v>395.03355704697987</v>
      </c>
      <c r="AJ24" s="21">
        <v>414.49664429530202</v>
      </c>
      <c r="AK24" s="53">
        <v>1540.6711409395973</v>
      </c>
      <c r="AL24" s="21"/>
      <c r="AM24" s="21">
        <v>384.29530201342283</v>
      </c>
      <c r="AN24" s="21">
        <v>413.02013422818789</v>
      </c>
      <c r="AO24" s="21">
        <v>406.30872483221475</v>
      </c>
      <c r="AP24" s="21">
        <v>427.38255033557044</v>
      </c>
      <c r="AQ24" s="53">
        <v>1631.0067114093958</v>
      </c>
      <c r="AR24" s="21"/>
      <c r="AS24" s="21">
        <v>376.6442953020134</v>
      </c>
      <c r="AT24" s="21">
        <v>413.28859060402681</v>
      </c>
      <c r="AU24" s="21">
        <v>407.5167785234899</v>
      </c>
      <c r="AV24" s="21">
        <v>433.15436241610735</v>
      </c>
      <c r="AW24" s="53">
        <v>1630.6040268456372</v>
      </c>
      <c r="AX24" s="21"/>
      <c r="AY24" s="21">
        <v>383.75838926174498</v>
      </c>
      <c r="AZ24" s="21">
        <v>438.12080536912748</v>
      </c>
      <c r="BA24" s="21">
        <v>440.53691275167785</v>
      </c>
      <c r="BB24" s="21">
        <v>461.47651006711408</v>
      </c>
      <c r="BC24" s="53">
        <v>1723.8926174496644</v>
      </c>
      <c r="BD24" s="21"/>
      <c r="BE24" s="21">
        <v>426.71140939597313</v>
      </c>
      <c r="BF24" s="21">
        <v>447.91946308724829</v>
      </c>
      <c r="BG24" s="21">
        <v>440.40268456375838</v>
      </c>
      <c r="BH24" s="21">
        <v>454.09395973154363</v>
      </c>
      <c r="BI24" s="53">
        <v>1769.1275167785234</v>
      </c>
      <c r="BJ24" s="21"/>
      <c r="BK24" s="21">
        <v>466.44295302013421</v>
      </c>
      <c r="BL24" s="21">
        <v>494.49664429530202</v>
      </c>
      <c r="BM24" s="21">
        <v>438.65771812080538</v>
      </c>
      <c r="BN24" s="21">
        <v>469.6</v>
      </c>
      <c r="BO24" s="53">
        <v>1869.1973154362418</v>
      </c>
      <c r="BP24" s="21"/>
      <c r="BQ24" s="21">
        <v>425.9</v>
      </c>
      <c r="BR24" s="21">
        <v>485.49999999999989</v>
      </c>
      <c r="BS24" s="21">
        <v>457.4</v>
      </c>
      <c r="BT24" s="21">
        <v>482.5</v>
      </c>
      <c r="BU24" s="53">
        <v>1851.2999999999997</v>
      </c>
      <c r="BV24" s="21"/>
      <c r="BW24" s="21">
        <v>461.69999999999993</v>
      </c>
      <c r="BX24" s="21">
        <v>579.29999999999995</v>
      </c>
      <c r="BY24" s="21">
        <v>567.09999999999991</v>
      </c>
      <c r="BZ24" s="21">
        <v>302</v>
      </c>
      <c r="CA24" s="53">
        <v>1910.1</v>
      </c>
      <c r="CC24" s="21">
        <v>266.89999999999998</v>
      </c>
      <c r="CD24" s="21">
        <v>324</v>
      </c>
      <c r="CE24" s="21">
        <v>301.64</v>
      </c>
      <c r="CF24" s="21">
        <v>254.59999999999997</v>
      </c>
      <c r="CG24" s="53">
        <v>1147.1399999999999</v>
      </c>
      <c r="CI24" s="21">
        <v>219.9</v>
      </c>
      <c r="CJ24" s="21">
        <v>262.59999999999997</v>
      </c>
      <c r="CK24" s="21">
        <v>249.1</v>
      </c>
      <c r="CL24" s="21">
        <v>287.59999999999997</v>
      </c>
      <c r="CM24" s="53">
        <v>1019.2</v>
      </c>
      <c r="CO24" s="21">
        <v>252.99999999999997</v>
      </c>
      <c r="CP24" s="21">
        <v>291</v>
      </c>
      <c r="CQ24" s="21">
        <v>316.7</v>
      </c>
      <c r="CR24" s="21">
        <v>293.99999999999989</v>
      </c>
      <c r="CS24" s="53">
        <v>1154.6999999999998</v>
      </c>
      <c r="CU24" s="21">
        <v>311.60000000000002</v>
      </c>
      <c r="CV24" s="21">
        <v>361.79999999999995</v>
      </c>
      <c r="CW24" s="21">
        <v>351.7</v>
      </c>
      <c r="CX24" s="21">
        <v>316.80000000000007</v>
      </c>
      <c r="CY24" s="53">
        <v>1341.9</v>
      </c>
      <c r="DA24" s="21">
        <v>319.20000000000005</v>
      </c>
      <c r="DB24" s="21">
        <v>381.1</v>
      </c>
      <c r="DC24" s="21">
        <v>357.7</v>
      </c>
      <c r="DD24" s="21">
        <v>388.8</v>
      </c>
      <c r="DE24" s="53">
        <v>1446.8</v>
      </c>
      <c r="DG24" s="21">
        <f>+'OLD_Segment Data 2017-2025'!AM20</f>
        <v>421.7</v>
      </c>
      <c r="DH24" s="21">
        <f>+'OLD_Segment Data 2017-2025'!AN20</f>
        <v>468.2</v>
      </c>
      <c r="DI24" s="21">
        <v>501.4</v>
      </c>
      <c r="DJ24" s="21">
        <f>+DK24-DG24-DH24-DI24</f>
        <v>536.1</v>
      </c>
      <c r="DK24" s="53">
        <f>+'OLD_Segment Data 2017-2025'!AQ20</f>
        <v>1927.4</v>
      </c>
      <c r="DM24" s="4">
        <v>534</v>
      </c>
      <c r="DN24" s="4">
        <v>605</v>
      </c>
      <c r="DO24" s="4">
        <v>657</v>
      </c>
      <c r="DP24" s="4">
        <v>693</v>
      </c>
      <c r="DQ24" s="26">
        <v>2489</v>
      </c>
      <c r="DS24" s="4">
        <v>630</v>
      </c>
      <c r="DT24" s="4">
        <v>723</v>
      </c>
      <c r="DU24" s="4">
        <v>726</v>
      </c>
      <c r="DV24" s="4">
        <v>643</v>
      </c>
      <c r="DW24" s="26">
        <v>2722</v>
      </c>
      <c r="DY24" s="4">
        <v>610</v>
      </c>
      <c r="DZ24" s="4"/>
      <c r="EA24" s="4"/>
      <c r="EB24" s="4"/>
      <c r="EC24" s="26"/>
      <c r="EJ24" s="1"/>
    </row>
    <row r="25" spans="1:140" x14ac:dyDescent="0.25">
      <c r="C25" s="21"/>
      <c r="D25" s="21"/>
      <c r="E25" s="21"/>
      <c r="F25" s="21"/>
      <c r="G25" s="44"/>
      <c r="H25" s="21"/>
      <c r="I25" s="21"/>
      <c r="J25" s="21"/>
      <c r="K25" s="21"/>
      <c r="L25" s="21"/>
      <c r="M25" s="44"/>
      <c r="N25" s="21"/>
      <c r="O25" s="21"/>
      <c r="P25" s="21"/>
      <c r="Q25" s="21"/>
      <c r="R25" s="21"/>
      <c r="S25" s="44"/>
      <c r="T25" s="21"/>
      <c r="U25" s="21"/>
      <c r="V25" s="21"/>
      <c r="W25" s="21"/>
      <c r="X25" s="21"/>
      <c r="Y25" s="44"/>
      <c r="Z25" s="21"/>
      <c r="AA25" s="21"/>
      <c r="AB25" s="21"/>
      <c r="AC25" s="21"/>
      <c r="AD25" s="21"/>
      <c r="AE25" s="44"/>
      <c r="AF25" s="21"/>
      <c r="AG25" s="21"/>
      <c r="AH25" s="21"/>
      <c r="AI25" s="21"/>
      <c r="AJ25" s="21"/>
      <c r="AK25" s="44"/>
      <c r="AL25" s="21"/>
      <c r="AM25" s="21"/>
      <c r="AN25" s="21"/>
      <c r="AO25" s="21"/>
      <c r="AP25" s="21"/>
      <c r="AQ25" s="44"/>
      <c r="AR25" s="21"/>
      <c r="AS25" s="21"/>
      <c r="AT25" s="21"/>
      <c r="AU25" s="21"/>
      <c r="AV25" s="21"/>
      <c r="AW25" s="44"/>
      <c r="AX25" s="21"/>
      <c r="AY25" s="21"/>
      <c r="AZ25" s="21"/>
      <c r="BA25" s="21"/>
      <c r="BB25" s="21"/>
      <c r="BC25" s="44"/>
      <c r="BD25" s="21"/>
      <c r="BE25" s="21"/>
      <c r="BF25" s="21"/>
      <c r="BG25" s="21"/>
      <c r="BH25" s="21"/>
      <c r="BI25" s="44"/>
      <c r="BJ25" s="21"/>
      <c r="BK25" s="21"/>
      <c r="BL25" s="21"/>
      <c r="BM25" s="21"/>
      <c r="BN25" s="21"/>
      <c r="BO25" s="44"/>
      <c r="BP25" s="21"/>
      <c r="BQ25" s="21"/>
      <c r="BR25" s="21"/>
      <c r="BS25" s="21"/>
      <c r="BT25" s="21"/>
      <c r="BU25" s="44"/>
      <c r="BV25" s="21"/>
      <c r="BW25" s="21"/>
      <c r="BX25" s="21"/>
      <c r="BY25" s="21"/>
      <c r="BZ25" s="21"/>
      <c r="CA25" s="44"/>
      <c r="CC25" s="21"/>
      <c r="CD25" s="21"/>
      <c r="CE25" s="21"/>
      <c r="CF25" s="21"/>
      <c r="CG25" s="44"/>
      <c r="CI25" s="21"/>
      <c r="CJ25" s="21"/>
      <c r="CK25" s="21"/>
      <c r="CL25" s="21"/>
      <c r="CM25" s="44"/>
      <c r="CO25" s="21"/>
      <c r="CP25" s="21"/>
      <c r="CQ25" s="21"/>
      <c r="CR25" s="21"/>
      <c r="CS25" s="44"/>
      <c r="CU25" s="21"/>
      <c r="CV25" s="21"/>
      <c r="CW25" s="21"/>
      <c r="CX25" s="21"/>
      <c r="CY25" s="44"/>
      <c r="DA25" s="21"/>
      <c r="DB25" s="21"/>
      <c r="DC25" s="21"/>
      <c r="DD25" s="21"/>
      <c r="DE25" s="44"/>
      <c r="DG25" s="21"/>
      <c r="DH25" s="21"/>
      <c r="DI25" s="21"/>
      <c r="DJ25" s="21"/>
      <c r="DK25" s="44"/>
      <c r="DM25" s="4"/>
      <c r="DN25" s="4"/>
      <c r="DO25" s="4"/>
      <c r="DP25" s="4"/>
      <c r="DQ25" s="44"/>
      <c r="DS25" s="4"/>
      <c r="DT25" s="4"/>
      <c r="DU25" s="4"/>
      <c r="DV25" s="4"/>
      <c r="DW25" s="44"/>
      <c r="DY25" s="4"/>
      <c r="DZ25" s="4"/>
      <c r="EA25" s="4"/>
      <c r="EB25" s="4"/>
      <c r="EC25" s="44"/>
      <c r="EJ25" s="1"/>
    </row>
    <row r="26" spans="1:140" s="29" customFormat="1" x14ac:dyDescent="0.25">
      <c r="A26" s="28" t="s">
        <v>12</v>
      </c>
      <c r="C26" s="54"/>
      <c r="D26" s="54"/>
      <c r="E26" s="54"/>
      <c r="F26" s="54"/>
      <c r="G26" s="55"/>
      <c r="H26" s="56"/>
      <c r="I26" s="54"/>
      <c r="J26" s="54"/>
      <c r="K26" s="54"/>
      <c r="L26" s="54"/>
      <c r="M26" s="55"/>
      <c r="N26" s="56"/>
      <c r="O26" s="54"/>
      <c r="P26" s="54"/>
      <c r="Q26" s="54"/>
      <c r="R26" s="54"/>
      <c r="S26" s="55"/>
      <c r="T26" s="56"/>
      <c r="U26" s="54" t="s">
        <v>7</v>
      </c>
      <c r="V26" s="54" t="s">
        <v>8</v>
      </c>
      <c r="W26" s="54" t="s">
        <v>9</v>
      </c>
      <c r="X26" s="54" t="s">
        <v>10</v>
      </c>
      <c r="Y26" s="55"/>
      <c r="Z26" s="56"/>
      <c r="AA26" s="54" t="s">
        <v>7</v>
      </c>
      <c r="AB26" s="54" t="s">
        <v>8</v>
      </c>
      <c r="AC26" s="54" t="s">
        <v>9</v>
      </c>
      <c r="AD26" s="54" t="s">
        <v>10</v>
      </c>
      <c r="AE26" s="55"/>
      <c r="AF26" s="56"/>
      <c r="AG26" s="54" t="s">
        <v>7</v>
      </c>
      <c r="AH26" s="54" t="s">
        <v>8</v>
      </c>
      <c r="AI26" s="54" t="s">
        <v>9</v>
      </c>
      <c r="AJ26" s="54" t="s">
        <v>10</v>
      </c>
      <c r="AK26" s="55"/>
      <c r="AL26" s="56"/>
      <c r="AM26" s="54" t="s">
        <v>7</v>
      </c>
      <c r="AN26" s="54" t="s">
        <v>8</v>
      </c>
      <c r="AO26" s="54" t="s">
        <v>9</v>
      </c>
      <c r="AP26" s="54" t="s">
        <v>10</v>
      </c>
      <c r="AQ26" s="55"/>
      <c r="AR26" s="56"/>
      <c r="AS26" s="54" t="s">
        <v>7</v>
      </c>
      <c r="AT26" s="54" t="s">
        <v>8</v>
      </c>
      <c r="AU26" s="54" t="s">
        <v>9</v>
      </c>
      <c r="AV26" s="54" t="s">
        <v>10</v>
      </c>
      <c r="AW26" s="55"/>
      <c r="AX26" s="56"/>
      <c r="AY26" s="54" t="s">
        <v>7</v>
      </c>
      <c r="AZ26" s="54" t="s">
        <v>8</v>
      </c>
      <c r="BA26" s="54" t="s">
        <v>9</v>
      </c>
      <c r="BB26" s="54" t="s">
        <v>10</v>
      </c>
      <c r="BC26" s="55"/>
      <c r="BD26" s="56"/>
      <c r="BE26" s="54" t="s">
        <v>7</v>
      </c>
      <c r="BF26" s="54" t="s">
        <v>8</v>
      </c>
      <c r="BG26" s="54" t="s">
        <v>9</v>
      </c>
      <c r="BH26" s="54" t="s">
        <v>10</v>
      </c>
      <c r="BI26" s="55"/>
      <c r="BJ26" s="56"/>
      <c r="BK26" s="54" t="s">
        <v>7</v>
      </c>
      <c r="BL26" s="54" t="s">
        <v>8</v>
      </c>
      <c r="BM26" s="54" t="s">
        <v>9</v>
      </c>
      <c r="BN26" s="54" t="s">
        <v>10</v>
      </c>
      <c r="BO26" s="55"/>
      <c r="BP26" s="56"/>
      <c r="BQ26" s="54" t="s">
        <v>7</v>
      </c>
      <c r="BR26" s="54" t="s">
        <v>8</v>
      </c>
      <c r="BS26" s="54" t="s">
        <v>9</v>
      </c>
      <c r="BT26" s="54" t="s">
        <v>10</v>
      </c>
      <c r="BU26" s="55"/>
      <c r="BV26" s="56"/>
      <c r="BW26" s="54" t="s">
        <v>7</v>
      </c>
      <c r="BX26" s="54"/>
      <c r="BY26" s="54"/>
      <c r="BZ26" s="54"/>
      <c r="CA26" s="55"/>
      <c r="CC26" s="54" t="s">
        <v>7</v>
      </c>
      <c r="CD26" s="54"/>
      <c r="CE26" s="54"/>
      <c r="CF26" s="54"/>
      <c r="CG26" s="55"/>
      <c r="CI26" s="54" t="s">
        <v>7</v>
      </c>
      <c r="CJ26" s="54"/>
      <c r="CK26" s="54"/>
      <c r="CL26" s="54"/>
      <c r="CM26" s="55"/>
      <c r="CO26" s="54" t="s">
        <v>7</v>
      </c>
      <c r="CP26" s="54"/>
      <c r="CQ26" s="54"/>
      <c r="CR26" s="54"/>
      <c r="CS26" s="55"/>
      <c r="CU26" s="54" t="s">
        <v>7</v>
      </c>
      <c r="CV26" s="54"/>
      <c r="CW26" s="54"/>
      <c r="CX26" s="54"/>
      <c r="CY26" s="55"/>
      <c r="DA26" s="54" t="s">
        <v>7</v>
      </c>
      <c r="DB26" s="54"/>
      <c r="DC26" s="54"/>
      <c r="DD26" s="54"/>
      <c r="DE26" s="55"/>
      <c r="DG26" s="54" t="s">
        <v>7</v>
      </c>
      <c r="DH26" s="54" t="s">
        <v>7</v>
      </c>
      <c r="DI26" s="54"/>
      <c r="DJ26" s="54"/>
      <c r="DK26" s="55"/>
      <c r="DM26" s="217" t="s">
        <v>7</v>
      </c>
      <c r="DN26" s="217" t="s">
        <v>7</v>
      </c>
      <c r="DO26" s="217"/>
      <c r="DP26" s="217"/>
      <c r="DQ26" s="55"/>
      <c r="DS26" s="217" t="s">
        <v>7</v>
      </c>
      <c r="DT26" s="217" t="s">
        <v>7</v>
      </c>
      <c r="DU26" s="217"/>
      <c r="DV26" s="217"/>
      <c r="DW26" s="55"/>
      <c r="DY26" s="217"/>
      <c r="DZ26" s="217"/>
      <c r="EA26" s="217"/>
      <c r="EB26" s="217"/>
      <c r="EC26" s="55"/>
    </row>
    <row r="27" spans="1:140" x14ac:dyDescent="0.25">
      <c r="A27" s="2" t="s">
        <v>54</v>
      </c>
      <c r="C27" s="21">
        <v>65.771812080536918</v>
      </c>
      <c r="D27" s="21">
        <v>65.771812080536918</v>
      </c>
      <c r="E27" s="21">
        <v>65.771812080536918</v>
      </c>
      <c r="F27" s="21">
        <v>65.771812080536918</v>
      </c>
      <c r="G27" s="44"/>
      <c r="H27" s="21"/>
      <c r="I27" s="21">
        <v>65.771812080536918</v>
      </c>
      <c r="J27" s="21">
        <v>63.087248322147651</v>
      </c>
      <c r="K27" s="21">
        <v>63.087248322147651</v>
      </c>
      <c r="L27" s="21">
        <v>63.087248322147651</v>
      </c>
      <c r="M27" s="44"/>
      <c r="N27" s="21"/>
      <c r="O27" s="21">
        <v>63.221476510067113</v>
      </c>
      <c r="P27" s="21">
        <v>63.489932885906036</v>
      </c>
      <c r="Q27" s="21">
        <v>63.489932885906036</v>
      </c>
      <c r="R27" s="21">
        <v>63.489932885906036</v>
      </c>
      <c r="S27" s="44"/>
      <c r="T27" s="21"/>
      <c r="U27" s="21">
        <v>63.489932885906036</v>
      </c>
      <c r="V27" s="21">
        <v>63.624161073825505</v>
      </c>
      <c r="W27" s="21">
        <v>63.624161073825505</v>
      </c>
      <c r="X27" s="21">
        <v>63.624161073825505</v>
      </c>
      <c r="Y27" s="44"/>
      <c r="Z27" s="21"/>
      <c r="AA27" s="21">
        <v>63.624161073825505</v>
      </c>
      <c r="AB27" s="21">
        <v>63.624161073825505</v>
      </c>
      <c r="AC27" s="21">
        <v>63.624161073825505</v>
      </c>
      <c r="AD27" s="21">
        <v>63.624161073825505</v>
      </c>
      <c r="AE27" s="44"/>
      <c r="AF27" s="21"/>
      <c r="AG27" s="21">
        <v>63.624161073825505</v>
      </c>
      <c r="AH27" s="21">
        <v>63.758389261744966</v>
      </c>
      <c r="AI27" s="21">
        <v>63.758389261744966</v>
      </c>
      <c r="AJ27" s="21">
        <v>63.758389261744966</v>
      </c>
      <c r="AK27" s="44"/>
      <c r="AL27" s="21"/>
      <c r="AM27" s="21">
        <v>63.758389261744966</v>
      </c>
      <c r="AN27" s="21">
        <v>63.758389261744966</v>
      </c>
      <c r="AO27" s="21">
        <v>63.758389261744966</v>
      </c>
      <c r="AP27" s="21">
        <v>63.758389261744966</v>
      </c>
      <c r="AQ27" s="44"/>
      <c r="AR27" s="21"/>
      <c r="AS27" s="21">
        <v>64.161073825503351</v>
      </c>
      <c r="AT27" s="21">
        <v>64.161073825503351</v>
      </c>
      <c r="AU27" s="21">
        <v>64.161073825503351</v>
      </c>
      <c r="AV27" s="21">
        <v>64.161073825503351</v>
      </c>
      <c r="AW27" s="44"/>
      <c r="AX27" s="21"/>
      <c r="AY27" s="21">
        <v>64.295302013422813</v>
      </c>
      <c r="AZ27" s="21">
        <v>64.295302013422813</v>
      </c>
      <c r="BA27" s="21">
        <v>64.295302013422813</v>
      </c>
      <c r="BB27" s="21">
        <v>64.295302013422813</v>
      </c>
      <c r="BC27" s="44"/>
      <c r="BD27" s="21"/>
      <c r="BE27" s="21">
        <v>64.295302013422813</v>
      </c>
      <c r="BF27" s="21">
        <v>64.295302013422813</v>
      </c>
      <c r="BG27" s="21">
        <v>64.295302013422813</v>
      </c>
      <c r="BH27" s="21">
        <v>64.295302013422813</v>
      </c>
      <c r="BI27" s="44"/>
      <c r="BJ27" s="21"/>
      <c r="BK27" s="21">
        <v>64.900000000000006</v>
      </c>
      <c r="BL27" s="21">
        <v>64.900000000000006</v>
      </c>
      <c r="BM27" s="21">
        <v>64.900000000000006</v>
      </c>
      <c r="BN27" s="21">
        <v>64.900000000000006</v>
      </c>
      <c r="BO27" s="44"/>
      <c r="BP27" s="21"/>
      <c r="BQ27" s="21">
        <v>65.400000000000006</v>
      </c>
      <c r="BR27" s="21">
        <v>65.400000000000006</v>
      </c>
      <c r="BS27" s="21">
        <v>65.5</v>
      </c>
      <c r="BT27" s="21">
        <v>72</v>
      </c>
      <c r="BU27" s="44"/>
      <c r="BV27" s="21"/>
      <c r="BW27" s="21">
        <v>72.7</v>
      </c>
      <c r="BX27" s="21">
        <v>72.8</v>
      </c>
      <c r="BY27" s="21">
        <v>72.8</v>
      </c>
      <c r="BZ27" s="21">
        <v>72.8</v>
      </c>
      <c r="CA27" s="44"/>
      <c r="CC27" s="21">
        <v>72.8</v>
      </c>
      <c r="CD27" s="21">
        <v>72.8</v>
      </c>
      <c r="CE27" s="21">
        <v>72.8</v>
      </c>
      <c r="CF27" s="21">
        <v>72.8</v>
      </c>
      <c r="CG27" s="44"/>
      <c r="CI27" s="21">
        <v>72.8</v>
      </c>
      <c r="CJ27" s="21">
        <v>72.8</v>
      </c>
      <c r="CK27" s="21">
        <v>72.8</v>
      </c>
      <c r="CL27" s="21">
        <v>73.2</v>
      </c>
      <c r="CM27" s="44"/>
      <c r="CO27" s="21">
        <v>73.3</v>
      </c>
      <c r="CP27" s="21">
        <v>86.6</v>
      </c>
      <c r="CQ27" s="21">
        <v>86.6</v>
      </c>
      <c r="CR27" s="21">
        <v>115.4</v>
      </c>
      <c r="CS27" s="44"/>
      <c r="CU27" s="21">
        <v>115.4</v>
      </c>
      <c r="CV27" s="21">
        <v>115.4</v>
      </c>
      <c r="CW27" s="21">
        <v>115.4</v>
      </c>
      <c r="CX27" s="21">
        <v>115.4</v>
      </c>
      <c r="CY27" s="44"/>
      <c r="DA27" s="21">
        <v>115.4</v>
      </c>
      <c r="DB27" s="21">
        <v>115.4</v>
      </c>
      <c r="DC27" s="21">
        <v>115.4</v>
      </c>
      <c r="DD27" s="21">
        <v>115.4</v>
      </c>
      <c r="DE27" s="44"/>
      <c r="DG27" s="21">
        <v>115.4</v>
      </c>
      <c r="DH27" s="21">
        <v>115.4</v>
      </c>
      <c r="DI27" s="21">
        <v>144.30000000000001</v>
      </c>
      <c r="DJ27" s="21">
        <v>144.30000000000001</v>
      </c>
      <c r="DK27" s="44"/>
      <c r="DM27" s="4">
        <v>144</v>
      </c>
      <c r="DN27" s="4">
        <v>144</v>
      </c>
      <c r="DO27" s="4">
        <v>144</v>
      </c>
      <c r="DP27" s="4">
        <v>144</v>
      </c>
      <c r="DQ27" s="23">
        <v>144</v>
      </c>
      <c r="DS27" s="4">
        <v>144</v>
      </c>
      <c r="DT27" s="4">
        <v>144</v>
      </c>
      <c r="DU27" s="4">
        <v>144</v>
      </c>
      <c r="DV27" s="4">
        <v>144</v>
      </c>
      <c r="DW27" s="23">
        <v>144</v>
      </c>
      <c r="DY27" s="4">
        <v>144</v>
      </c>
      <c r="DZ27" s="4"/>
      <c r="EA27" s="4"/>
      <c r="EB27" s="4"/>
      <c r="EC27" s="23"/>
    </row>
    <row r="28" spans="1:140" x14ac:dyDescent="0.25">
      <c r="A28" s="2" t="s">
        <v>157</v>
      </c>
      <c r="C28" s="21">
        <v>368.05369127516775</v>
      </c>
      <c r="D28" s="21">
        <v>362.81879194630869</v>
      </c>
      <c r="E28" s="21">
        <v>345.36912751677852</v>
      </c>
      <c r="F28" s="21">
        <v>358.65771812080538</v>
      </c>
      <c r="G28" s="44"/>
      <c r="H28" s="21"/>
      <c r="I28" s="21">
        <v>363.89261744966444</v>
      </c>
      <c r="J28" s="21">
        <v>339.06040268456377</v>
      </c>
      <c r="K28" s="21">
        <v>357.44966442953017</v>
      </c>
      <c r="L28" s="21">
        <v>374.09395973154363</v>
      </c>
      <c r="M28" s="44"/>
      <c r="N28" s="21"/>
      <c r="O28" s="21">
        <v>387.5167785234899</v>
      </c>
      <c r="P28" s="21">
        <v>382.14765100671138</v>
      </c>
      <c r="Q28" s="21">
        <v>397.31543624161071</v>
      </c>
      <c r="R28" s="21">
        <v>435.70469798657717</v>
      </c>
      <c r="S28" s="44"/>
      <c r="T28" s="21"/>
      <c r="U28" s="21">
        <v>447.91946308724829</v>
      </c>
      <c r="V28" s="21">
        <v>450.33557046979865</v>
      </c>
      <c r="W28" s="21">
        <v>482.95302013422815</v>
      </c>
      <c r="X28" s="21">
        <v>460</v>
      </c>
      <c r="Y28" s="44"/>
      <c r="Z28" s="21"/>
      <c r="AA28" s="21">
        <v>463.23489932885906</v>
      </c>
      <c r="AB28" s="21">
        <v>470.8724832214765</v>
      </c>
      <c r="AC28" s="21">
        <v>474.8993288590604</v>
      </c>
      <c r="AD28" s="21">
        <v>499.19463087248323</v>
      </c>
      <c r="AE28" s="44"/>
      <c r="AF28" s="21"/>
      <c r="AG28" s="21">
        <v>511.40939597315435</v>
      </c>
      <c r="AH28" s="21">
        <v>540.93959731543623</v>
      </c>
      <c r="AI28" s="21">
        <v>535.83892617449658</v>
      </c>
      <c r="AJ28" s="21">
        <v>551.00671140939596</v>
      </c>
      <c r="AK28" s="44"/>
      <c r="AL28" s="21"/>
      <c r="AM28" s="21">
        <v>535.43624161073819</v>
      </c>
      <c r="AN28" s="21">
        <v>534.63087248322142</v>
      </c>
      <c r="AO28" s="21">
        <v>536.91275167785238</v>
      </c>
      <c r="AP28" s="21">
        <v>544.96644295302008</v>
      </c>
      <c r="AQ28" s="44"/>
      <c r="AR28" s="21"/>
      <c r="AS28" s="21">
        <v>552.48322147651004</v>
      </c>
      <c r="AT28" s="21">
        <v>745.234899328859</v>
      </c>
      <c r="AU28" s="21">
        <v>758.38926174496646</v>
      </c>
      <c r="AV28" s="21">
        <v>769.1275167785235</v>
      </c>
      <c r="AW28" s="44"/>
      <c r="AX28" s="21"/>
      <c r="AY28" s="21">
        <v>747.78523489932888</v>
      </c>
      <c r="AZ28" s="21">
        <v>752.08053691275165</v>
      </c>
      <c r="BA28" s="21">
        <v>101.09454529075266</v>
      </c>
      <c r="BB28" s="21">
        <v>760.67114093959731</v>
      </c>
      <c r="BC28" s="44"/>
      <c r="BD28" s="21"/>
      <c r="BE28" s="21">
        <v>100.89635601999909</v>
      </c>
      <c r="BF28" s="21">
        <v>102.42781856673122</v>
      </c>
      <c r="BG28" s="21">
        <v>106.53574163325976</v>
      </c>
      <c r="BH28" s="21">
        <v>107.54470519345975</v>
      </c>
      <c r="BI28" s="44"/>
      <c r="BJ28" s="21"/>
      <c r="BK28" s="21">
        <v>846.97986577181211</v>
      </c>
      <c r="BL28" s="21">
        <v>802.55033557046977</v>
      </c>
      <c r="BM28" s="21">
        <v>798.79194630872485</v>
      </c>
      <c r="BN28" s="21">
        <v>808.6</v>
      </c>
      <c r="BO28" s="44"/>
      <c r="BP28" s="21"/>
      <c r="BQ28" s="21">
        <v>802.1</v>
      </c>
      <c r="BR28" s="21">
        <v>801.7</v>
      </c>
      <c r="BS28" s="21">
        <v>760.2</v>
      </c>
      <c r="BT28" s="21">
        <v>951.4</v>
      </c>
      <c r="BU28" s="44"/>
      <c r="BV28" s="21"/>
      <c r="BW28" s="21">
        <v>971.5</v>
      </c>
      <c r="BX28" s="21">
        <v>982.2</v>
      </c>
      <c r="BY28" s="21">
        <v>993.3</v>
      </c>
      <c r="BZ28" s="21">
        <v>816.3</v>
      </c>
      <c r="CA28" s="44"/>
      <c r="CC28" s="21">
        <v>774.9</v>
      </c>
      <c r="CD28" s="21">
        <v>767.2</v>
      </c>
      <c r="CE28" s="21">
        <v>774.5</v>
      </c>
      <c r="CF28" s="21">
        <v>743.2</v>
      </c>
      <c r="CG28" s="44"/>
      <c r="CI28" s="21">
        <v>713.8</v>
      </c>
      <c r="CJ28" s="21">
        <v>687.7</v>
      </c>
      <c r="CK28" s="21">
        <v>656</v>
      </c>
      <c r="CL28" s="21">
        <v>651.4</v>
      </c>
      <c r="CM28" s="44"/>
      <c r="CO28" s="21">
        <v>569.5</v>
      </c>
      <c r="CP28" s="21">
        <v>705.8</v>
      </c>
      <c r="CQ28" s="21">
        <v>703</v>
      </c>
      <c r="CR28" s="21">
        <v>924</v>
      </c>
      <c r="CS28" s="44"/>
      <c r="CU28" s="21">
        <v>954.8</v>
      </c>
      <c r="CV28" s="21">
        <v>1005.6</v>
      </c>
      <c r="CW28" s="21">
        <v>979</v>
      </c>
      <c r="CX28" s="21">
        <v>1007.5</v>
      </c>
      <c r="CY28" s="44"/>
      <c r="DA28" s="21">
        <v>1061.5999999999999</v>
      </c>
      <c r="DB28" s="21">
        <v>944.8</v>
      </c>
      <c r="DC28" s="21">
        <v>931.3</v>
      </c>
      <c r="DD28" s="21">
        <v>990.2</v>
      </c>
      <c r="DE28" s="44"/>
      <c r="DG28" s="21">
        <v>898.45227516778505</v>
      </c>
      <c r="DH28" s="21">
        <v>824.65227516778521</v>
      </c>
      <c r="DI28" s="21">
        <v>1224.0522751677854</v>
      </c>
      <c r="DJ28" s="21">
        <v>1275.3</v>
      </c>
      <c r="DK28" s="44"/>
      <c r="DM28" s="4">
        <v>1295</v>
      </c>
      <c r="DN28" s="4">
        <v>1524</v>
      </c>
      <c r="DO28" s="4">
        <v>1574</v>
      </c>
      <c r="DP28" s="4">
        <v>1554</v>
      </c>
      <c r="DQ28" s="23">
        <v>1554</v>
      </c>
      <c r="DS28" s="4">
        <v>1684</v>
      </c>
      <c r="DT28" s="4">
        <v>1648</v>
      </c>
      <c r="DU28" s="4">
        <v>1734</v>
      </c>
      <c r="DV28" s="4">
        <v>1894</v>
      </c>
      <c r="DW28" s="23">
        <v>1894</v>
      </c>
      <c r="DY28" s="4">
        <v>1899</v>
      </c>
      <c r="DZ28" s="4"/>
      <c r="EA28" s="4"/>
      <c r="EB28" s="4"/>
      <c r="EC28" s="23"/>
    </row>
    <row r="29" spans="1:140" x14ac:dyDescent="0.25">
      <c r="A29" s="2" t="s">
        <v>107</v>
      </c>
      <c r="C29" s="21"/>
      <c r="D29" s="21"/>
      <c r="E29" s="21"/>
      <c r="F29" s="21"/>
      <c r="G29" s="44"/>
      <c r="H29" s="21"/>
      <c r="I29" s="21"/>
      <c r="J29" s="21"/>
      <c r="K29" s="21"/>
      <c r="L29" s="21"/>
      <c r="M29" s="44"/>
      <c r="N29" s="21"/>
      <c r="O29" s="21"/>
      <c r="P29" s="21"/>
      <c r="Q29" s="21"/>
      <c r="R29" s="21"/>
      <c r="S29" s="44"/>
      <c r="T29" s="21"/>
      <c r="U29" s="21"/>
      <c r="V29" s="21"/>
      <c r="W29" s="21"/>
      <c r="X29" s="21"/>
      <c r="Y29" s="44"/>
      <c r="Z29" s="21"/>
      <c r="AA29" s="21"/>
      <c r="AB29" s="21"/>
      <c r="AC29" s="21"/>
      <c r="AD29" s="21"/>
      <c r="AE29" s="44"/>
      <c r="AF29" s="21"/>
      <c r="AG29" s="21"/>
      <c r="AH29" s="21"/>
      <c r="AI29" s="21"/>
      <c r="AJ29" s="21"/>
      <c r="AK29" s="44"/>
      <c r="AL29" s="21"/>
      <c r="AM29" s="21"/>
      <c r="AN29" s="21"/>
      <c r="AO29" s="21"/>
      <c r="AP29" s="21"/>
      <c r="AQ29" s="44"/>
      <c r="AR29" s="21"/>
      <c r="AS29" s="21"/>
      <c r="AT29" s="21"/>
      <c r="AU29" s="21"/>
      <c r="AV29" s="21"/>
      <c r="AW29" s="44"/>
      <c r="AX29" s="21"/>
      <c r="AY29" s="21"/>
      <c r="AZ29" s="21"/>
      <c r="BA29" s="21"/>
      <c r="BB29" s="21"/>
      <c r="BC29" s="44"/>
      <c r="BD29" s="21"/>
      <c r="BE29" s="21"/>
      <c r="BF29" s="21"/>
      <c r="BG29" s="21"/>
      <c r="BH29" s="21"/>
      <c r="BI29" s="44"/>
      <c r="BJ29" s="21"/>
      <c r="BK29" s="21"/>
      <c r="BL29" s="21"/>
      <c r="BM29" s="21"/>
      <c r="BN29" s="21"/>
      <c r="BO29" s="44"/>
      <c r="BP29" s="21"/>
      <c r="BQ29" s="21"/>
      <c r="BR29" s="21"/>
      <c r="BS29" s="21"/>
      <c r="BT29" s="21"/>
      <c r="BU29" s="44"/>
      <c r="BV29" s="21"/>
      <c r="BW29" s="21"/>
      <c r="BX29" s="21"/>
      <c r="BY29" s="21"/>
      <c r="BZ29" s="21"/>
      <c r="CA29" s="44"/>
      <c r="CC29" s="21"/>
      <c r="CD29" s="21"/>
      <c r="CE29" s="21">
        <v>150</v>
      </c>
      <c r="CF29" s="21">
        <v>152.4</v>
      </c>
      <c r="CG29" s="44"/>
      <c r="CI29" s="21">
        <v>154.4</v>
      </c>
      <c r="CJ29" s="21">
        <v>156.4</v>
      </c>
      <c r="CK29" s="21">
        <v>150.30000000000001</v>
      </c>
      <c r="CL29" s="21">
        <v>152.4</v>
      </c>
      <c r="CM29" s="44"/>
      <c r="CO29" s="21">
        <v>154.4</v>
      </c>
      <c r="CP29" s="21">
        <v>156.4</v>
      </c>
      <c r="CQ29" s="21">
        <v>150.30000000000001</v>
      </c>
      <c r="CR29" s="21">
        <v>152.4</v>
      </c>
      <c r="CS29" s="44"/>
      <c r="CU29" s="21">
        <v>154.4</v>
      </c>
      <c r="CV29" s="21">
        <v>156.4</v>
      </c>
      <c r="CW29" s="21">
        <v>150.30000000000001</v>
      </c>
      <c r="CX29" s="21">
        <v>152.4</v>
      </c>
      <c r="CY29" s="44"/>
      <c r="DA29" s="21">
        <v>154.4</v>
      </c>
      <c r="DB29" s="21">
        <v>156.4</v>
      </c>
      <c r="DC29" s="21">
        <v>150.9</v>
      </c>
      <c r="DD29" s="21">
        <v>153.6</v>
      </c>
      <c r="DE29" s="44"/>
      <c r="DG29" s="21">
        <v>156.30000000000001</v>
      </c>
      <c r="DH29" s="21">
        <v>159</v>
      </c>
      <c r="DI29" s="21">
        <v>152.6</v>
      </c>
      <c r="DJ29" s="21">
        <f>+'Balance Sheet'!CR23</f>
        <v>155.4</v>
      </c>
      <c r="DK29" s="44"/>
      <c r="DM29" s="4">
        <v>158</v>
      </c>
      <c r="DN29" s="4">
        <v>161</v>
      </c>
      <c r="DO29" s="4">
        <v>152</v>
      </c>
      <c r="DP29" s="4">
        <v>155</v>
      </c>
      <c r="DQ29" s="23">
        <v>155</v>
      </c>
      <c r="DS29" s="4">
        <v>158</v>
      </c>
      <c r="DT29" s="4">
        <v>161</v>
      </c>
      <c r="DU29" s="4">
        <v>152</v>
      </c>
      <c r="DV29" s="4">
        <v>155</v>
      </c>
      <c r="DW29" s="23">
        <v>155</v>
      </c>
      <c r="DY29" s="4">
        <v>150</v>
      </c>
      <c r="DZ29" s="4"/>
      <c r="EA29" s="4"/>
      <c r="EB29" s="4"/>
      <c r="EC29" s="23"/>
    </row>
    <row r="30" spans="1:140" x14ac:dyDescent="0.25">
      <c r="A30" s="2" t="s">
        <v>20</v>
      </c>
      <c r="C30" s="21">
        <v>795.57046979865765</v>
      </c>
      <c r="D30" s="21">
        <v>810.20134228187919</v>
      </c>
      <c r="E30" s="21">
        <v>819.73154362416108</v>
      </c>
      <c r="F30" s="21">
        <v>829.1275167785235</v>
      </c>
      <c r="G30" s="44"/>
      <c r="H30" s="21"/>
      <c r="I30" s="21">
        <v>866.71140939597308</v>
      </c>
      <c r="J30" s="21">
        <v>928.32214765100673</v>
      </c>
      <c r="K30" s="21">
        <v>924.83221476510062</v>
      </c>
      <c r="L30" s="21">
        <v>986.57718120805362</v>
      </c>
      <c r="M30" s="44"/>
      <c r="N30" s="21"/>
      <c r="O30" s="21">
        <v>1072.4832214765102</v>
      </c>
      <c r="P30" s="21">
        <v>1152.7516778523491</v>
      </c>
      <c r="Q30" s="21">
        <v>1229.6644295302012</v>
      </c>
      <c r="R30" s="21">
        <v>1221.3422818791946</v>
      </c>
      <c r="S30" s="44"/>
      <c r="T30" s="21"/>
      <c r="U30" s="21">
        <v>1295.9731543624162</v>
      </c>
      <c r="V30" s="21">
        <v>1373.2885906040269</v>
      </c>
      <c r="W30" s="21">
        <v>1383.7583892617449</v>
      </c>
      <c r="X30" s="21">
        <v>1333.5570469798658</v>
      </c>
      <c r="Y30" s="44"/>
      <c r="Z30" s="21"/>
      <c r="AA30" s="21">
        <v>1306.6979865771812</v>
      </c>
      <c r="AB30" s="21">
        <v>1327.3825503355704</v>
      </c>
      <c r="AC30" s="21">
        <v>1354.765100671141</v>
      </c>
      <c r="AD30" s="21">
        <v>1358.9261744966443</v>
      </c>
      <c r="AE30" s="44"/>
      <c r="AF30" s="21"/>
      <c r="AG30" s="21">
        <v>1498.1208053691275</v>
      </c>
      <c r="AH30" s="21">
        <v>1628.724832214765</v>
      </c>
      <c r="AI30" s="21">
        <v>1658.1208053691275</v>
      </c>
      <c r="AJ30" s="21">
        <v>1685.3691275167785</v>
      </c>
      <c r="AK30" s="44"/>
      <c r="AL30" s="21"/>
      <c r="AM30" s="21">
        <v>1833.5570469798656</v>
      </c>
      <c r="AN30" s="21">
        <v>1816.1073825503356</v>
      </c>
      <c r="AO30" s="21">
        <v>1826.4429530201342</v>
      </c>
      <c r="AP30" s="21">
        <v>1803.8926174496644</v>
      </c>
      <c r="AQ30" s="44"/>
      <c r="AR30" s="21"/>
      <c r="AS30" s="21">
        <v>1848.4563758389261</v>
      </c>
      <c r="AT30" s="21">
        <v>1796.6442953020135</v>
      </c>
      <c r="AU30" s="21">
        <v>1772.8859060402683</v>
      </c>
      <c r="AV30" s="21">
        <v>1736.3758389261745</v>
      </c>
      <c r="AW30" s="44"/>
      <c r="AX30" s="21"/>
      <c r="AY30" s="21">
        <v>1833.6912751677851</v>
      </c>
      <c r="AZ30" s="21">
        <v>1804.6979865771812</v>
      </c>
      <c r="BA30" s="21">
        <v>243.84487185261926</v>
      </c>
      <c r="BB30" s="21">
        <v>1744.2953020134228</v>
      </c>
      <c r="BC30" s="44"/>
      <c r="BD30" s="21"/>
      <c r="BE30" s="21">
        <v>236.71005810549073</v>
      </c>
      <c r="BF30" s="21">
        <v>235.14256114589432</v>
      </c>
      <c r="BG30" s="21">
        <v>242.00711679654069</v>
      </c>
      <c r="BH30" s="21">
        <v>222.29629295977659</v>
      </c>
      <c r="BI30" s="44"/>
      <c r="BJ30" s="21"/>
      <c r="BK30" s="21">
        <v>248.51132831854417</v>
      </c>
      <c r="BL30" s="21">
        <v>1860.6711409395973</v>
      </c>
      <c r="BM30" s="21">
        <v>1735.8389261744967</v>
      </c>
      <c r="BN30" s="21">
        <v>1683.6</v>
      </c>
      <c r="BO30" s="44"/>
      <c r="BP30" s="21"/>
      <c r="BQ30" s="21">
        <v>1736.4</v>
      </c>
      <c r="BR30" s="21">
        <v>1787.2</v>
      </c>
      <c r="BS30" s="21">
        <v>1728.6</v>
      </c>
      <c r="BT30" s="21">
        <v>1747.1</v>
      </c>
      <c r="BU30" s="44"/>
      <c r="BV30" s="21"/>
      <c r="BW30" s="21">
        <v>2682.4</v>
      </c>
      <c r="BX30" s="21">
        <v>2809</v>
      </c>
      <c r="BY30" s="21">
        <v>2785.5</v>
      </c>
      <c r="BZ30" s="21">
        <v>1904.6000000000001</v>
      </c>
      <c r="CA30" s="44"/>
      <c r="CC30" s="21">
        <v>1923.3000000000002</v>
      </c>
      <c r="CD30" s="21">
        <v>1926.4</v>
      </c>
      <c r="CE30" s="21">
        <v>1938</v>
      </c>
      <c r="CF30" s="21">
        <v>1859.2000000000003</v>
      </c>
      <c r="CG30" s="44"/>
      <c r="CI30" s="21">
        <v>1867.8</v>
      </c>
      <c r="CJ30" s="21">
        <v>1895.8999999999999</v>
      </c>
      <c r="CK30" s="21">
        <v>1886.3</v>
      </c>
      <c r="CL30" s="21">
        <v>1789.4</v>
      </c>
      <c r="CM30" s="44"/>
      <c r="CO30" s="21">
        <v>1795.7999999999997</v>
      </c>
      <c r="CP30" s="21">
        <v>1901.8</v>
      </c>
      <c r="CQ30" s="21">
        <v>2019.1</v>
      </c>
      <c r="CR30" s="21">
        <v>2150.6</v>
      </c>
      <c r="CS30" s="44"/>
      <c r="CU30" s="21">
        <v>2245.5</v>
      </c>
      <c r="CV30" s="21">
        <v>2405</v>
      </c>
      <c r="CW30" s="21">
        <v>2397.1</v>
      </c>
      <c r="CX30" s="21">
        <v>2553.4</v>
      </c>
      <c r="CY30" s="44"/>
      <c r="DA30" s="21">
        <v>2677.4</v>
      </c>
      <c r="DB30" s="21">
        <v>2628.1</v>
      </c>
      <c r="DC30" s="21">
        <v>2597.3000000000002</v>
      </c>
      <c r="DD30" s="21">
        <v>2767.4</v>
      </c>
      <c r="DE30" s="44"/>
      <c r="DG30" s="21">
        <f>+'Balance Sheet'!CO19</f>
        <v>2766.5</v>
      </c>
      <c r="DH30" s="21">
        <f>+'Balance Sheet'!CP19</f>
        <v>3044.3</v>
      </c>
      <c r="DI30" s="21">
        <f>+'Balance Sheet'!CQ19</f>
        <v>3562.1000000000004</v>
      </c>
      <c r="DJ30" s="21">
        <v>3604</v>
      </c>
      <c r="DK30" s="44"/>
      <c r="DM30" s="4">
        <v>3707</v>
      </c>
      <c r="DN30" s="4">
        <v>4597</v>
      </c>
      <c r="DO30" s="4">
        <v>4486</v>
      </c>
      <c r="DP30" s="4">
        <v>4859</v>
      </c>
      <c r="DQ30" s="23">
        <v>4859</v>
      </c>
      <c r="DS30" s="4">
        <v>4930</v>
      </c>
      <c r="DT30" s="4">
        <v>4938</v>
      </c>
      <c r="DU30" s="4">
        <v>5001</v>
      </c>
      <c r="DV30" s="4">
        <v>5595</v>
      </c>
      <c r="DW30" s="23">
        <v>5595</v>
      </c>
      <c r="DY30" s="4">
        <f>+'Balance Sheet'!DD19</f>
        <v>5572</v>
      </c>
      <c r="DZ30" s="4"/>
      <c r="EA30" s="4"/>
      <c r="EB30" s="4"/>
      <c r="EC30" s="23"/>
    </row>
    <row r="31" spans="1:140" x14ac:dyDescent="0.25">
      <c r="A31" s="2" t="s">
        <v>136</v>
      </c>
      <c r="C31" s="21">
        <v>45.2348993288591</v>
      </c>
      <c r="D31" s="21">
        <v>75.033557046979894</v>
      </c>
      <c r="E31" s="21">
        <v>115.167785234899</v>
      </c>
      <c r="F31" s="21">
        <v>102.55033557047</v>
      </c>
      <c r="G31" s="44"/>
      <c r="H31" s="21"/>
      <c r="I31" s="21">
        <v>157.85234899328901</v>
      </c>
      <c r="J31" s="21">
        <v>163.89261744966399</v>
      </c>
      <c r="K31" s="21">
        <v>156.77852348993301</v>
      </c>
      <c r="L31" s="21">
        <v>137.315436241611</v>
      </c>
      <c r="M31" s="44"/>
      <c r="N31" s="21"/>
      <c r="O31" s="21">
        <v>266.71140939597302</v>
      </c>
      <c r="P31" s="21">
        <v>311.275167785235</v>
      </c>
      <c r="Q31" s="21">
        <v>309.530201342282</v>
      </c>
      <c r="R31" s="21">
        <v>267.785234899329</v>
      </c>
      <c r="S31" s="44"/>
      <c r="T31" s="21"/>
      <c r="U31" s="21">
        <v>297.315436241611</v>
      </c>
      <c r="V31" s="21">
        <v>379.194630872483</v>
      </c>
      <c r="W31" s="21">
        <v>378.65771812080499</v>
      </c>
      <c r="X31" s="21">
        <v>303.35570469798699</v>
      </c>
      <c r="Y31" s="44"/>
      <c r="Z31" s="21"/>
      <c r="AA31" s="21">
        <v>306.48322147650998</v>
      </c>
      <c r="AB31" s="21">
        <v>347.24832214765098</v>
      </c>
      <c r="AC31" s="21">
        <v>359.86577181208099</v>
      </c>
      <c r="AD31" s="21">
        <v>365.77181208053702</v>
      </c>
      <c r="AE31" s="44"/>
      <c r="AF31" s="21"/>
      <c r="AG31" s="21">
        <v>455.570469798658</v>
      </c>
      <c r="AH31" s="21">
        <v>508.724832214765</v>
      </c>
      <c r="AI31" s="21">
        <v>556.24161073825496</v>
      </c>
      <c r="AJ31" s="21">
        <v>551.00671140939596</v>
      </c>
      <c r="AK31" s="44"/>
      <c r="AL31" s="21"/>
      <c r="AM31" s="21">
        <v>647.11409395973203</v>
      </c>
      <c r="AN31" s="21">
        <v>663.08724832214796</v>
      </c>
      <c r="AO31" s="21">
        <v>640.40268456375804</v>
      </c>
      <c r="AP31" s="21">
        <v>594.49664429530196</v>
      </c>
      <c r="AQ31" s="44"/>
      <c r="AR31" s="21"/>
      <c r="AS31" s="21">
        <v>602.81879194630903</v>
      </c>
      <c r="AT31" s="21">
        <v>361.34228187919501</v>
      </c>
      <c r="AU31" s="21">
        <v>369.26174496644302</v>
      </c>
      <c r="AV31" s="21">
        <v>256.24161073825502</v>
      </c>
      <c r="AW31" s="44"/>
      <c r="AX31" s="21"/>
      <c r="AY31" s="21">
        <v>372.61744966443001</v>
      </c>
      <c r="AZ31" s="21">
        <v>381.07382550335598</v>
      </c>
      <c r="BA31" s="21">
        <v>369.530201342282</v>
      </c>
      <c r="BB31" s="21">
        <v>283.35570469798699</v>
      </c>
      <c r="BC31" s="44"/>
      <c r="BD31" s="21"/>
      <c r="BE31" s="21">
        <v>268.32214765100701</v>
      </c>
      <c r="BF31" s="21">
        <v>269.530201342282</v>
      </c>
      <c r="BG31" s="21">
        <v>284.429530201342</v>
      </c>
      <c r="BH31" s="21">
        <v>152.348993288591</v>
      </c>
      <c r="BI31" s="44"/>
      <c r="BJ31" s="21"/>
      <c r="BK31" s="21">
        <v>177.44966442953</v>
      </c>
      <c r="BL31" s="21">
        <v>193.020134228188</v>
      </c>
      <c r="BM31" s="21">
        <v>167.51677852348999</v>
      </c>
      <c r="BN31" s="21">
        <v>88.9</v>
      </c>
      <c r="BO31" s="44"/>
      <c r="BP31" s="21"/>
      <c r="BQ31" s="21">
        <v>158.9</v>
      </c>
      <c r="BR31" s="21">
        <v>188.2</v>
      </c>
      <c r="BS31" s="21">
        <v>174.6</v>
      </c>
      <c r="BT31" s="21">
        <v>-68.400000000000006</v>
      </c>
      <c r="BU31" s="44"/>
      <c r="BV31" s="21"/>
      <c r="BW31" s="21">
        <v>616.79999999999995</v>
      </c>
      <c r="BX31" s="21">
        <v>742.3</v>
      </c>
      <c r="BY31" s="21">
        <v>720.1</v>
      </c>
      <c r="BZ31" s="21">
        <v>293.2</v>
      </c>
      <c r="CA31" s="44"/>
      <c r="CB31" s="114"/>
      <c r="CC31" s="21">
        <v>432.7</v>
      </c>
      <c r="CD31" s="21">
        <v>409.5</v>
      </c>
      <c r="CE31" s="21">
        <v>307.5</v>
      </c>
      <c r="CF31" s="21">
        <v>248.3</v>
      </c>
      <c r="CG31" s="44"/>
      <c r="CH31" s="114"/>
      <c r="CI31" s="21">
        <v>339</v>
      </c>
      <c r="CJ31" s="21">
        <v>336.1</v>
      </c>
      <c r="CK31" s="21">
        <v>349.9</v>
      </c>
      <c r="CL31" s="21">
        <v>242.2</v>
      </c>
      <c r="CM31" s="44"/>
      <c r="CO31" s="21">
        <v>378.1</v>
      </c>
      <c r="CP31" s="21">
        <v>323.8</v>
      </c>
      <c r="CQ31" s="21">
        <v>194.2</v>
      </c>
      <c r="CR31" s="21">
        <v>-25.9</v>
      </c>
      <c r="CS31" s="44"/>
      <c r="CU31" s="21">
        <v>30.5</v>
      </c>
      <c r="CV31" s="21">
        <v>186.1</v>
      </c>
      <c r="CW31" s="21">
        <v>96.7</v>
      </c>
      <c r="CX31" s="21">
        <v>13.2</v>
      </c>
      <c r="CY31" s="44"/>
      <c r="DA31" s="21">
        <v>109.4</v>
      </c>
      <c r="DB31" s="21">
        <v>23.5</v>
      </c>
      <c r="DC31" s="21">
        <v>79.8</v>
      </c>
      <c r="DD31" s="21">
        <v>-54.8</v>
      </c>
      <c r="DE31" s="44"/>
      <c r="DG31" s="21">
        <v>50.1</v>
      </c>
      <c r="DH31" s="21">
        <v>-222.2</v>
      </c>
      <c r="DI31" s="21">
        <v>-674</v>
      </c>
      <c r="DJ31" s="21">
        <v>-670.6</v>
      </c>
      <c r="DK31" s="44"/>
      <c r="DM31" s="4">
        <v>-642</v>
      </c>
      <c r="DN31" s="4">
        <v>-1277</v>
      </c>
      <c r="DO31" s="4">
        <v>-1136</v>
      </c>
      <c r="DP31" s="4">
        <v>-1280</v>
      </c>
      <c r="DQ31" s="23">
        <v>-1280</v>
      </c>
      <c r="DS31" s="4">
        <v>-953</v>
      </c>
      <c r="DT31" s="4">
        <v>-757</v>
      </c>
      <c r="DU31" s="4">
        <v>-640</v>
      </c>
      <c r="DV31" s="4">
        <v>-963</v>
      </c>
      <c r="DW31" s="23">
        <v>-963</v>
      </c>
      <c r="DY31" s="4">
        <v>-842</v>
      </c>
      <c r="DZ31" s="4"/>
      <c r="EA31" s="4"/>
      <c r="EB31" s="4"/>
      <c r="EC31" s="23"/>
    </row>
    <row r="32" spans="1:140" x14ac:dyDescent="0.25">
      <c r="A32" s="2" t="s">
        <v>23</v>
      </c>
      <c r="C32" s="21">
        <v>421.07382550335569</v>
      </c>
      <c r="D32" s="21">
        <v>445.7718120805369</v>
      </c>
      <c r="E32" s="21">
        <v>468.99328859060404</v>
      </c>
      <c r="F32" s="21">
        <v>469.66442953020135</v>
      </c>
      <c r="G32" s="44"/>
      <c r="H32" s="21"/>
      <c r="I32" s="21">
        <v>530.33557046979865</v>
      </c>
      <c r="J32" s="21">
        <v>512.48322147651004</v>
      </c>
      <c r="K32" s="21">
        <v>516.10738255033561</v>
      </c>
      <c r="L32" s="21">
        <v>513.95973154362412</v>
      </c>
      <c r="M32" s="44"/>
      <c r="N32" s="21"/>
      <c r="O32" s="21">
        <v>656.91275167785238</v>
      </c>
      <c r="P32" s="21">
        <v>696.77852348993292</v>
      </c>
      <c r="Q32" s="21">
        <v>710.73825503355704</v>
      </c>
      <c r="R32" s="21">
        <v>671.81208053691273</v>
      </c>
      <c r="S32" s="44"/>
      <c r="T32" s="21"/>
      <c r="U32" s="21">
        <v>750.46979865771812</v>
      </c>
      <c r="V32" s="21">
        <v>835.16778523489927</v>
      </c>
      <c r="W32" s="21">
        <v>867.78523489932888</v>
      </c>
      <c r="X32" s="21">
        <v>768.45637583892619</v>
      </c>
      <c r="Y32" s="44"/>
      <c r="Z32" s="21"/>
      <c r="AA32" s="21">
        <v>774.01342281879192</v>
      </c>
      <c r="AB32" s="21">
        <v>822.68456375838923</v>
      </c>
      <c r="AC32" s="21">
        <v>840.26845637583892</v>
      </c>
      <c r="AD32" s="21">
        <v>867.78523489932888</v>
      </c>
      <c r="AE32" s="44"/>
      <c r="AF32" s="21"/>
      <c r="AG32" s="21">
        <v>969.93288590604027</v>
      </c>
      <c r="AH32" s="21">
        <v>1052.7516778523491</v>
      </c>
      <c r="AI32" s="21">
        <v>1093.020134228188</v>
      </c>
      <c r="AJ32" s="21">
        <v>1103.0872483221476</v>
      </c>
      <c r="AK32" s="44"/>
      <c r="AL32" s="21"/>
      <c r="AM32" s="21">
        <v>158.80365749290573</v>
      </c>
      <c r="AN32" s="21">
        <v>160.85761902616997</v>
      </c>
      <c r="AO32" s="21">
        <v>158.13702085491641</v>
      </c>
      <c r="AP32" s="21">
        <v>153.07418584748433</v>
      </c>
      <c r="AQ32" s="44"/>
      <c r="AR32" s="21"/>
      <c r="AS32" s="21">
        <v>156.04702490878788</v>
      </c>
      <c r="AT32" s="21">
        <v>1107.3825503355704</v>
      </c>
      <c r="AU32" s="21">
        <v>1128.5906040268455</v>
      </c>
      <c r="AV32" s="21">
        <v>1026.3087248322147</v>
      </c>
      <c r="AW32" s="44"/>
      <c r="AX32" s="21"/>
      <c r="AY32" s="21">
        <v>1121.4765100671141</v>
      </c>
      <c r="AZ32" s="21">
        <v>1134.0939597315437</v>
      </c>
      <c r="BA32" s="21">
        <v>1123.6241610738255</v>
      </c>
      <c r="BB32" s="21">
        <v>1044.9664429530201</v>
      </c>
      <c r="BC32" s="44"/>
      <c r="BD32" s="21"/>
      <c r="BE32" s="21">
        <v>1020.8053691275167</v>
      </c>
      <c r="BF32" s="21">
        <v>1033.4228187919464</v>
      </c>
      <c r="BG32" s="21">
        <v>1078.9261744966443</v>
      </c>
      <c r="BH32" s="21">
        <v>954.36241610738261</v>
      </c>
      <c r="BI32" s="44"/>
      <c r="BJ32" s="21"/>
      <c r="BK32" s="21">
        <v>1025.234899328859</v>
      </c>
      <c r="BL32" s="21">
        <v>996.37583892617442</v>
      </c>
      <c r="BM32" s="21">
        <v>967.24832214765104</v>
      </c>
      <c r="BN32" s="21">
        <v>898.4</v>
      </c>
      <c r="BO32" s="44"/>
      <c r="BP32" s="21"/>
      <c r="BQ32" s="21">
        <v>974.9</v>
      </c>
      <c r="BR32" s="21">
        <v>989.9</v>
      </c>
      <c r="BS32" s="21">
        <v>934.8</v>
      </c>
      <c r="BT32" s="21">
        <v>883</v>
      </c>
      <c r="BU32" s="44"/>
      <c r="BV32" s="21"/>
      <c r="BW32" s="21">
        <v>1588.3</v>
      </c>
      <c r="BX32" s="21">
        <v>1724.5</v>
      </c>
      <c r="BY32" s="21">
        <v>1713.4</v>
      </c>
      <c r="BZ32" s="21">
        <v>1109.5000000000002</v>
      </c>
      <c r="CA32" s="44"/>
      <c r="CC32" s="21">
        <v>1207.5999999999999</v>
      </c>
      <c r="CD32" s="21">
        <v>1176.7</v>
      </c>
      <c r="CE32" s="21">
        <v>1232</v>
      </c>
      <c r="CF32" s="21">
        <v>1143.8999999999999</v>
      </c>
      <c r="CG32" s="44"/>
      <c r="CI32" s="21">
        <v>1207.2</v>
      </c>
      <c r="CJ32" s="21">
        <v>1180.2</v>
      </c>
      <c r="CK32" s="21">
        <v>1156.2</v>
      </c>
      <c r="CL32" s="21">
        <v>1046</v>
      </c>
      <c r="CM32" s="44"/>
      <c r="CO32" s="21">
        <v>1102</v>
      </c>
      <c r="CP32" s="21">
        <v>1186</v>
      </c>
      <c r="CQ32" s="21">
        <v>1047.5</v>
      </c>
      <c r="CR32" s="21">
        <v>1050.5</v>
      </c>
      <c r="CS32" s="44"/>
      <c r="CU32" s="21">
        <v>1139.7</v>
      </c>
      <c r="CV32" s="21">
        <v>1348.1000000000001</v>
      </c>
      <c r="CW32" s="21">
        <v>1226</v>
      </c>
      <c r="CX32" s="21">
        <v>1173.0999999999999</v>
      </c>
      <c r="CY32" s="44"/>
      <c r="DA32" s="21">
        <v>1325.4</v>
      </c>
      <c r="DB32" s="21">
        <v>1124.7</v>
      </c>
      <c r="DC32" s="21">
        <v>1162</v>
      </c>
      <c r="DD32" s="21">
        <v>1089</v>
      </c>
      <c r="DE32" s="44"/>
      <c r="DG32" s="21">
        <v>1220.4000000000001</v>
      </c>
      <c r="DH32" s="21">
        <v>876.9</v>
      </c>
      <c r="DI32" s="21">
        <v>847</v>
      </c>
      <c r="DJ32" s="21">
        <v>904.4</v>
      </c>
      <c r="DK32" s="44"/>
      <c r="DM32" s="4">
        <v>955</v>
      </c>
      <c r="DN32" s="4">
        <v>552</v>
      </c>
      <c r="DO32" s="4">
        <v>734</v>
      </c>
      <c r="DP32" s="4">
        <v>573</v>
      </c>
      <c r="DQ32" s="23">
        <v>573</v>
      </c>
      <c r="DS32" s="4">
        <v>1033</v>
      </c>
      <c r="DT32" s="4">
        <v>1196</v>
      </c>
      <c r="DU32" s="4">
        <v>1388</v>
      </c>
      <c r="DV32" s="4">
        <v>1230</v>
      </c>
      <c r="DW32" s="23">
        <v>1230</v>
      </c>
      <c r="DY32" s="4">
        <f>+'Segment Data 2024-2026'!O64</f>
        <v>1351</v>
      </c>
      <c r="DZ32" s="4"/>
      <c r="EA32" s="4"/>
      <c r="EB32" s="4"/>
      <c r="EC32" s="23"/>
    </row>
    <row r="33" spans="1:133" x14ac:dyDescent="0.25">
      <c r="C33" s="21"/>
      <c r="D33" s="21"/>
      <c r="E33" s="21"/>
      <c r="F33" s="21"/>
      <c r="G33" s="44"/>
      <c r="H33" s="21"/>
      <c r="I33" s="21"/>
      <c r="J33" s="21"/>
      <c r="K33" s="21"/>
      <c r="L33" s="21"/>
      <c r="M33" s="44"/>
      <c r="N33" s="21"/>
      <c r="O33" s="21"/>
      <c r="P33" s="21"/>
      <c r="Q33" s="21"/>
      <c r="R33" s="21"/>
      <c r="S33" s="44"/>
      <c r="T33" s="21"/>
      <c r="U33" s="21"/>
      <c r="V33" s="21"/>
      <c r="W33" s="21"/>
      <c r="X33" s="21"/>
      <c r="Y33" s="44"/>
      <c r="Z33" s="21"/>
      <c r="AA33" s="21"/>
      <c r="AB33" s="21"/>
      <c r="AC33" s="21"/>
      <c r="AD33" s="21"/>
      <c r="AE33" s="44"/>
      <c r="AF33" s="21"/>
      <c r="AG33" s="21"/>
      <c r="AH33" s="21"/>
      <c r="AI33" s="21"/>
      <c r="AJ33" s="21"/>
      <c r="AK33" s="44"/>
      <c r="AL33" s="21"/>
      <c r="AM33" s="21"/>
      <c r="AN33" s="21"/>
      <c r="AO33" s="21"/>
      <c r="AP33" s="21"/>
      <c r="AQ33" s="44"/>
      <c r="AR33" s="21"/>
      <c r="AS33" s="21"/>
      <c r="AT33" s="21"/>
      <c r="AU33" s="21"/>
      <c r="AV33" s="21"/>
      <c r="AW33" s="44"/>
      <c r="AX33" s="21"/>
      <c r="AY33" s="21"/>
      <c r="AZ33" s="21"/>
      <c r="BA33" s="21"/>
      <c r="BB33" s="21"/>
      <c r="BC33" s="44"/>
      <c r="BD33" s="21"/>
      <c r="BE33" s="21"/>
      <c r="BF33" s="21"/>
      <c r="BG33" s="21"/>
      <c r="BH33" s="21"/>
      <c r="BI33" s="44"/>
      <c r="BJ33" s="21"/>
      <c r="BK33" s="21"/>
      <c r="BL33" s="21"/>
      <c r="BM33" s="21"/>
      <c r="BN33" s="21"/>
      <c r="BO33" s="44"/>
      <c r="BP33" s="21"/>
      <c r="BQ33" s="21"/>
      <c r="BR33" s="21"/>
      <c r="BS33" s="21"/>
      <c r="BT33" s="21"/>
      <c r="BU33" s="44"/>
      <c r="BV33" s="21"/>
      <c r="BW33" s="21"/>
      <c r="BX33" s="21"/>
      <c r="BY33" s="21"/>
      <c r="BZ33" s="21"/>
      <c r="CA33" s="44"/>
      <c r="CC33" s="21"/>
      <c r="CD33" s="21"/>
      <c r="CE33" s="21"/>
      <c r="CF33" s="21"/>
      <c r="CG33" s="44"/>
      <c r="CI33" s="21"/>
      <c r="CJ33" s="21"/>
      <c r="CK33" s="21"/>
      <c r="CL33" s="21"/>
      <c r="CM33" s="44"/>
      <c r="CO33" s="21"/>
      <c r="CP33" s="21"/>
      <c r="CQ33" s="21"/>
      <c r="CR33" s="21"/>
      <c r="CS33" s="44"/>
      <c r="CU33" s="21"/>
      <c r="CV33" s="21"/>
      <c r="CW33" s="21"/>
      <c r="CX33" s="21"/>
      <c r="CY33" s="44"/>
      <c r="DA33" s="21"/>
      <c r="DB33" s="21"/>
      <c r="DC33" s="21"/>
      <c r="DD33" s="21"/>
      <c r="DE33" s="44"/>
      <c r="DG33" s="21"/>
      <c r="DH33" s="21"/>
      <c r="DI33" s="21"/>
      <c r="DJ33" s="21"/>
      <c r="DK33" s="44"/>
      <c r="DM33" s="4"/>
      <c r="DN33" s="4"/>
      <c r="DO33" s="4"/>
      <c r="DP33" s="4"/>
      <c r="DQ33" s="44"/>
      <c r="DS33" s="4"/>
      <c r="DT33" s="4"/>
      <c r="DU33" s="4"/>
      <c r="DV33" s="4"/>
      <c r="DW33" s="44"/>
      <c r="DY33" s="4"/>
      <c r="DZ33" s="4"/>
      <c r="EA33" s="4"/>
      <c r="EB33" s="4"/>
      <c r="EC33" s="44"/>
    </row>
    <row r="34" spans="1:133" s="29" customFormat="1" x14ac:dyDescent="0.25">
      <c r="A34" s="28" t="s">
        <v>24</v>
      </c>
      <c r="C34" s="54"/>
      <c r="D34" s="54"/>
      <c r="E34" s="54"/>
      <c r="F34" s="54"/>
      <c r="G34" s="55"/>
      <c r="H34" s="56"/>
      <c r="I34" s="54"/>
      <c r="J34" s="54"/>
      <c r="K34" s="54"/>
      <c r="L34" s="54"/>
      <c r="M34" s="55"/>
      <c r="N34" s="56"/>
      <c r="O34" s="54"/>
      <c r="P34" s="54"/>
      <c r="Q34" s="54"/>
      <c r="R34" s="54"/>
      <c r="S34" s="55"/>
      <c r="T34" s="56"/>
      <c r="U34" s="54"/>
      <c r="V34" s="54"/>
      <c r="W34" s="54"/>
      <c r="X34" s="54"/>
      <c r="Y34" s="55"/>
      <c r="Z34" s="56"/>
      <c r="AA34" s="54"/>
      <c r="AB34" s="54"/>
      <c r="AC34" s="54"/>
      <c r="AD34" s="54"/>
      <c r="AE34" s="55"/>
      <c r="AF34" s="56"/>
      <c r="AG34" s="54"/>
      <c r="AH34" s="54"/>
      <c r="AI34" s="54"/>
      <c r="AJ34" s="54"/>
      <c r="AK34" s="55"/>
      <c r="AL34" s="56"/>
      <c r="AM34" s="54"/>
      <c r="AN34" s="54"/>
      <c r="AO34" s="54"/>
      <c r="AP34" s="54"/>
      <c r="AQ34" s="55"/>
      <c r="AR34" s="56"/>
      <c r="AS34" s="54"/>
      <c r="AT34" s="54"/>
      <c r="AU34" s="54"/>
      <c r="AV34" s="54"/>
      <c r="AW34" s="55"/>
      <c r="AX34" s="56"/>
      <c r="AY34" s="54"/>
      <c r="AZ34" s="54"/>
      <c r="BA34" s="54"/>
      <c r="BB34" s="54"/>
      <c r="BC34" s="55"/>
      <c r="BD34" s="56"/>
      <c r="BE34" s="54"/>
      <c r="BF34" s="54"/>
      <c r="BG34" s="54"/>
      <c r="BH34" s="54"/>
      <c r="BI34" s="55"/>
      <c r="BJ34" s="56"/>
      <c r="BK34" s="54"/>
      <c r="BL34" s="54"/>
      <c r="BM34" s="54"/>
      <c r="BN34" s="54"/>
      <c r="BO34" s="55"/>
      <c r="BP34" s="56"/>
      <c r="BQ34" s="54"/>
      <c r="BR34" s="54"/>
      <c r="BS34" s="54"/>
      <c r="BT34" s="54"/>
      <c r="BU34" s="55"/>
      <c r="BV34" s="56"/>
      <c r="BW34" s="54"/>
      <c r="BX34" s="54"/>
      <c r="BY34" s="54"/>
      <c r="BZ34" s="54"/>
      <c r="CA34" s="55"/>
      <c r="CC34" s="54"/>
      <c r="CD34" s="54"/>
      <c r="CE34" s="54"/>
      <c r="CF34" s="54"/>
      <c r="CG34" s="55"/>
      <c r="CI34" s="54"/>
      <c r="CJ34" s="54"/>
      <c r="CK34" s="54"/>
      <c r="CL34" s="54"/>
      <c r="CM34" s="55"/>
      <c r="CO34" s="54"/>
      <c r="CP34" s="54"/>
      <c r="CQ34" s="54"/>
      <c r="CR34" s="54"/>
      <c r="CS34" s="55"/>
      <c r="CU34" s="54"/>
      <c r="CV34" s="54"/>
      <c r="CW34" s="54"/>
      <c r="CX34" s="54"/>
      <c r="CY34" s="55"/>
      <c r="DA34" s="54"/>
      <c r="DB34" s="54"/>
      <c r="DC34" s="54"/>
      <c r="DD34" s="54"/>
      <c r="DE34" s="55"/>
      <c r="DG34" s="54"/>
      <c r="DH34" s="54"/>
      <c r="DI34" s="54"/>
      <c r="DJ34" s="54"/>
      <c r="DK34" s="55"/>
      <c r="DM34" s="217"/>
      <c r="DN34" s="217"/>
      <c r="DO34" s="217"/>
      <c r="DP34" s="217"/>
      <c r="DQ34" s="55"/>
      <c r="DS34" s="217"/>
      <c r="DT34" s="217"/>
      <c r="DU34" s="217"/>
      <c r="DV34" s="217"/>
      <c r="DW34" s="55"/>
      <c r="DY34" s="217"/>
      <c r="DZ34" s="217"/>
      <c r="EA34" s="217"/>
      <c r="EB34" s="217"/>
      <c r="EC34" s="55"/>
    </row>
    <row r="35" spans="1:133" ht="3.75" customHeight="1" x14ac:dyDescent="0.25">
      <c r="C35" s="21"/>
      <c r="D35" s="21"/>
      <c r="E35" s="21"/>
      <c r="F35" s="21"/>
      <c r="G35" s="44"/>
      <c r="H35" s="21"/>
      <c r="I35" s="21"/>
      <c r="J35" s="21"/>
      <c r="K35" s="21"/>
      <c r="L35" s="21"/>
      <c r="M35" s="44"/>
      <c r="N35" s="21"/>
      <c r="O35" s="21"/>
      <c r="P35" s="21"/>
      <c r="Q35" s="21"/>
      <c r="R35" s="21"/>
      <c r="S35" s="44"/>
      <c r="T35" s="21"/>
      <c r="U35" s="21"/>
      <c r="V35" s="21"/>
      <c r="W35" s="21"/>
      <c r="X35" s="21"/>
      <c r="Y35" s="44"/>
      <c r="Z35" s="21"/>
      <c r="AA35" s="21"/>
      <c r="AB35" s="21"/>
      <c r="AC35" s="21"/>
      <c r="AD35" s="21"/>
      <c r="AE35" s="44"/>
      <c r="AF35" s="21"/>
      <c r="AG35" s="21"/>
      <c r="AH35" s="21"/>
      <c r="AI35" s="21"/>
      <c r="AJ35" s="21"/>
      <c r="AK35" s="44"/>
      <c r="AL35" s="21"/>
      <c r="AM35" s="21"/>
      <c r="AN35" s="21"/>
      <c r="AO35" s="21"/>
      <c r="AP35" s="21"/>
      <c r="AQ35" s="44"/>
      <c r="AR35" s="21"/>
      <c r="AS35" s="21"/>
      <c r="AT35" s="21"/>
      <c r="AU35" s="21"/>
      <c r="AV35" s="21"/>
      <c r="AW35" s="44"/>
      <c r="AX35" s="21"/>
      <c r="AY35" s="21"/>
      <c r="AZ35" s="21"/>
      <c r="BA35" s="21"/>
      <c r="BB35" s="21"/>
      <c r="BC35" s="44"/>
      <c r="BD35" s="21"/>
      <c r="BE35" s="21"/>
      <c r="BF35" s="21"/>
      <c r="BG35" s="21"/>
      <c r="BH35" s="21"/>
      <c r="BI35" s="44"/>
      <c r="BJ35" s="21"/>
      <c r="BK35" s="21"/>
      <c r="BL35" s="21"/>
      <c r="BM35" s="21"/>
      <c r="BN35" s="21"/>
      <c r="BO35" s="44"/>
      <c r="BP35" s="21"/>
      <c r="BQ35" s="21"/>
      <c r="BR35" s="21"/>
      <c r="BS35" s="21"/>
      <c r="BT35" s="21"/>
      <c r="BU35" s="44"/>
      <c r="BV35" s="21"/>
      <c r="BW35" s="21"/>
      <c r="BX35" s="21"/>
      <c r="BY35" s="21"/>
      <c r="BZ35" s="21"/>
      <c r="CA35" s="44"/>
      <c r="CC35" s="21"/>
      <c r="CD35" s="21"/>
      <c r="CE35" s="21"/>
      <c r="CF35" s="21"/>
      <c r="CG35" s="44"/>
      <c r="CI35" s="21"/>
      <c r="CJ35" s="21"/>
      <c r="CK35" s="21"/>
      <c r="CL35" s="21"/>
      <c r="CM35" s="44"/>
      <c r="CO35" s="21"/>
      <c r="CP35" s="21"/>
      <c r="CQ35" s="21"/>
      <c r="CR35" s="21"/>
      <c r="CS35" s="44"/>
      <c r="CU35" s="21"/>
      <c r="CV35" s="21"/>
      <c r="CW35" s="21"/>
      <c r="CX35" s="21"/>
      <c r="CY35" s="44"/>
      <c r="DA35" s="21"/>
      <c r="DB35" s="21"/>
      <c r="DC35" s="21"/>
      <c r="DD35" s="21"/>
      <c r="DE35" s="44"/>
      <c r="DG35" s="21"/>
      <c r="DH35" s="21"/>
      <c r="DI35" s="21"/>
      <c r="DJ35" s="21"/>
      <c r="DK35" s="44"/>
      <c r="DM35" s="4"/>
      <c r="DN35" s="4"/>
      <c r="DO35" s="4"/>
      <c r="DP35" s="4"/>
      <c r="DQ35" s="44"/>
      <c r="DS35" s="4"/>
      <c r="DT35" s="4"/>
      <c r="DU35" s="4"/>
      <c r="DV35" s="4"/>
      <c r="DW35" s="44"/>
      <c r="DY35" s="4"/>
      <c r="DZ35" s="4"/>
      <c r="EA35" s="4"/>
      <c r="EB35" s="4"/>
      <c r="EC35" s="44"/>
    </row>
    <row r="36" spans="1:133" x14ac:dyDescent="0.25">
      <c r="A36" s="2" t="s">
        <v>32</v>
      </c>
      <c r="C36" s="21">
        <v>-25.234899328859061</v>
      </c>
      <c r="D36" s="21">
        <v>2.6845637583892619</v>
      </c>
      <c r="E36" s="21">
        <v>7.3825503355704694</v>
      </c>
      <c r="F36" s="21">
        <v>20.671140939597315</v>
      </c>
      <c r="G36" s="44">
        <v>5.5033557046979862</v>
      </c>
      <c r="H36" s="21"/>
      <c r="I36" s="21">
        <v>-28.993288590604028</v>
      </c>
      <c r="J36" s="21">
        <v>10.604026845637584</v>
      </c>
      <c r="K36" s="21">
        <v>24.966442953020135</v>
      </c>
      <c r="L36" s="21">
        <v>28.993288590604028</v>
      </c>
      <c r="M36" s="44">
        <v>35.570469798657719</v>
      </c>
      <c r="N36" s="21"/>
      <c r="O36" s="21">
        <v>6.7114093959731544</v>
      </c>
      <c r="P36" s="21">
        <v>18.791946308724832</v>
      </c>
      <c r="Q36" s="21">
        <v>57.04697986577181</v>
      </c>
      <c r="R36" s="21">
        <v>73.422818791946312</v>
      </c>
      <c r="S36" s="44">
        <v>155.9731543624161</v>
      </c>
      <c r="T36" s="21"/>
      <c r="U36" s="21">
        <v>-33.557046979865774</v>
      </c>
      <c r="V36" s="21">
        <v>-3.087248322147651</v>
      </c>
      <c r="W36" s="21">
        <v>24.026845637583893</v>
      </c>
      <c r="X36" s="21">
        <v>115.03355704697987</v>
      </c>
      <c r="Y36" s="44">
        <v>102.41610738255034</v>
      </c>
      <c r="Z36" s="21"/>
      <c r="AA36" s="21">
        <v>22.416107382550337</v>
      </c>
      <c r="AB36" s="21">
        <v>2.8187919463087248</v>
      </c>
      <c r="AC36" s="21">
        <v>27.248322147651006</v>
      </c>
      <c r="AD36" s="21">
        <v>25.63758389261745</v>
      </c>
      <c r="AE36" s="44">
        <v>78.12080536912751</v>
      </c>
      <c r="AF36" s="21"/>
      <c r="AG36" s="21">
        <v>-29.664429530201343</v>
      </c>
      <c r="AH36" s="21">
        <v>-35.302013422818789</v>
      </c>
      <c r="AI36" s="21">
        <v>-20.134228187919462</v>
      </c>
      <c r="AJ36" s="21">
        <v>34.899328859060404</v>
      </c>
      <c r="AK36" s="44">
        <v>-50.201342281879192</v>
      </c>
      <c r="AL36" s="21"/>
      <c r="AM36" s="21">
        <v>-80.909868924823215</v>
      </c>
      <c r="AN36" s="21">
        <v>-7.651006711409396</v>
      </c>
      <c r="AO36" s="21">
        <v>29.617584793477771</v>
      </c>
      <c r="AP36" s="21">
        <v>49.822080086482586</v>
      </c>
      <c r="AQ36" s="44">
        <v>-9.121210756272248</v>
      </c>
      <c r="AR36" s="21"/>
      <c r="AS36" s="21">
        <v>3.6241610738255035</v>
      </c>
      <c r="AT36" s="21">
        <v>8.8590604026845643</v>
      </c>
      <c r="AU36" s="21">
        <v>4.0268456375838921</v>
      </c>
      <c r="AV36" s="21">
        <v>134.09395973154363</v>
      </c>
      <c r="AW36" s="44">
        <v>150.60402684563761</v>
      </c>
      <c r="AX36" s="21"/>
      <c r="AY36" s="21">
        <v>-69.932885906040269</v>
      </c>
      <c r="AZ36" s="21">
        <v>-1.3422818791946309</v>
      </c>
      <c r="BA36" s="21">
        <v>47.785234899328856</v>
      </c>
      <c r="BB36" s="21">
        <v>96.644295302013418</v>
      </c>
      <c r="BC36" s="44">
        <v>73.154362416107375</v>
      </c>
      <c r="BD36" s="21"/>
      <c r="BE36" s="21">
        <v>26.711409395973153</v>
      </c>
      <c r="BF36" s="21">
        <v>14.630872483221475</v>
      </c>
      <c r="BG36" s="21">
        <v>17.315436241610737</v>
      </c>
      <c r="BH36" s="21">
        <v>153.82550335570468</v>
      </c>
      <c r="BI36" s="44">
        <v>212.48322147651004</v>
      </c>
      <c r="BJ36" s="21"/>
      <c r="BK36" s="21">
        <v>12.751677852348992</v>
      </c>
      <c r="BL36" s="21">
        <v>5.3691275167785237</v>
      </c>
      <c r="BM36" s="21">
        <v>35.70469798657718</v>
      </c>
      <c r="BN36" s="21">
        <v>119.4</v>
      </c>
      <c r="BO36" s="44">
        <v>173.22550335570469</v>
      </c>
      <c r="BP36" s="21"/>
      <c r="BQ36" s="21">
        <v>-9.0990000000000038</v>
      </c>
      <c r="BR36" s="21">
        <v>28.7</v>
      </c>
      <c r="BS36" s="21">
        <v>48.1</v>
      </c>
      <c r="BT36" s="21">
        <v>86.2</v>
      </c>
      <c r="BU36" s="44">
        <v>153.90100000000001</v>
      </c>
      <c r="BV36" s="21"/>
      <c r="BW36" s="21">
        <v>-38.4</v>
      </c>
      <c r="BX36" s="21">
        <v>16.800000000000004</v>
      </c>
      <c r="BY36" s="21">
        <v>46.7</v>
      </c>
      <c r="BZ36" s="21">
        <v>62.699999999999974</v>
      </c>
      <c r="CA36" s="44">
        <v>87.799999999999983</v>
      </c>
      <c r="CC36" s="21">
        <v>-131.80000000000001</v>
      </c>
      <c r="CD36" s="21">
        <v>36.4</v>
      </c>
      <c r="CE36" s="21">
        <v>-34.799999999999997</v>
      </c>
      <c r="CF36" s="21">
        <v>87.999999999999986</v>
      </c>
      <c r="CG36" s="44">
        <v>-42.2</v>
      </c>
      <c r="CI36" s="21">
        <v>-54.599999999999994</v>
      </c>
      <c r="CJ36" s="21">
        <v>23.1</v>
      </c>
      <c r="CK36" s="21">
        <v>11</v>
      </c>
      <c r="CL36" s="21">
        <v>145.5</v>
      </c>
      <c r="CM36" s="44">
        <v>125</v>
      </c>
      <c r="CN36" s="114"/>
      <c r="CO36" s="21">
        <v>-121.49999999999999</v>
      </c>
      <c r="CP36" s="21">
        <v>-11.799999999999997</v>
      </c>
      <c r="CQ36" s="21">
        <v>158.70000000000002</v>
      </c>
      <c r="CR36" s="21">
        <v>110.9</v>
      </c>
      <c r="CS36" s="44">
        <v>136.30000000000004</v>
      </c>
      <c r="CU36" s="21">
        <v>-22.3</v>
      </c>
      <c r="CV36" s="21">
        <v>-99.6</v>
      </c>
      <c r="CW36" s="21">
        <v>145.80000000000001</v>
      </c>
      <c r="CX36" s="21">
        <v>183.9</v>
      </c>
      <c r="CY36" s="44">
        <v>207.8</v>
      </c>
      <c r="DA36" s="21">
        <v>-40.900000000000006</v>
      </c>
      <c r="DB36" s="21">
        <v>137</v>
      </c>
      <c r="DC36" s="21">
        <v>-0.39999999999999858</v>
      </c>
      <c r="DD36" s="21">
        <v>202.5</v>
      </c>
      <c r="DE36" s="44">
        <v>298.2</v>
      </c>
      <c r="DG36" s="21">
        <f>+Cashflow!DG11</f>
        <v>-65.200000000000017</v>
      </c>
      <c r="DH36" s="21">
        <f>+Cashflow!DH11</f>
        <v>321.09999999999997</v>
      </c>
      <c r="DI36" s="21">
        <f>+Cashflow!DI11</f>
        <v>146.69999999999999</v>
      </c>
      <c r="DJ36" s="21">
        <f>+Cashflow!DJ11</f>
        <v>139.80000000000004</v>
      </c>
      <c r="DK36" s="44">
        <f>+Cashflow!DK11</f>
        <v>542.4</v>
      </c>
      <c r="DM36" s="4">
        <v>48</v>
      </c>
      <c r="DN36" s="4">
        <v>642</v>
      </c>
      <c r="DO36" s="4">
        <v>-19</v>
      </c>
      <c r="DP36" s="4">
        <v>368</v>
      </c>
      <c r="DQ36" s="23">
        <v>1039</v>
      </c>
      <c r="DS36" s="4">
        <v>-141</v>
      </c>
      <c r="DT36" s="4">
        <v>-1</v>
      </c>
      <c r="DU36" s="4">
        <v>68</v>
      </c>
      <c r="DV36" s="4">
        <v>573</v>
      </c>
      <c r="DW36" s="23">
        <v>499</v>
      </c>
      <c r="DY36" s="4">
        <f>+Cashflow!DY11</f>
        <v>54</v>
      </c>
      <c r="DZ36" s="4"/>
      <c r="EA36" s="4"/>
      <c r="EB36" s="4"/>
      <c r="EC36" s="23"/>
    </row>
    <row r="37" spans="1:133" x14ac:dyDescent="0.25">
      <c r="A37" s="2" t="s">
        <v>33</v>
      </c>
      <c r="C37" s="21">
        <v>-3.7583892617449663</v>
      </c>
      <c r="D37" s="21">
        <v>-2.0134228187919461</v>
      </c>
      <c r="E37" s="21">
        <v>-7.5167785234899327</v>
      </c>
      <c r="F37" s="21">
        <v>-0.80536912751677847</v>
      </c>
      <c r="G37" s="44">
        <v>-14.093959731543624</v>
      </c>
      <c r="H37" s="21"/>
      <c r="I37" s="21">
        <v>-8.9932885906040259</v>
      </c>
      <c r="J37" s="21">
        <v>23.624161073825501</v>
      </c>
      <c r="K37" s="21">
        <v>-6.174496644295302</v>
      </c>
      <c r="L37" s="21">
        <v>-12.348993288590604</v>
      </c>
      <c r="M37" s="44">
        <v>-3.8926174496644297</v>
      </c>
      <c r="N37" s="21"/>
      <c r="O37" s="21">
        <v>-11.946308724832214</v>
      </c>
      <c r="P37" s="21">
        <v>-11.409395973154362</v>
      </c>
      <c r="Q37" s="21">
        <v>-11.275167785234899</v>
      </c>
      <c r="R37" s="21">
        <v>-17.583892617449663</v>
      </c>
      <c r="S37" s="44">
        <v>-52.214765100671137</v>
      </c>
      <c r="T37" s="21"/>
      <c r="U37" s="21">
        <v>25.100671140939596</v>
      </c>
      <c r="V37" s="21">
        <v>-20.671140939597315</v>
      </c>
      <c r="W37" s="21">
        <v>-22.68456375838926</v>
      </c>
      <c r="X37" s="21">
        <v>-40.805369127516776</v>
      </c>
      <c r="Y37" s="44">
        <v>-59.060402684563755</v>
      </c>
      <c r="Z37" s="21"/>
      <c r="AA37" s="21">
        <v>-22.281879194630871</v>
      </c>
      <c r="AB37" s="21">
        <v>-34.228187919463089</v>
      </c>
      <c r="AC37" s="21">
        <v>-33.154362416107382</v>
      </c>
      <c r="AD37" s="21">
        <v>-26.845637583892618</v>
      </c>
      <c r="AE37" s="44">
        <v>-116.51006711409397</v>
      </c>
      <c r="AF37" s="21"/>
      <c r="AG37" s="21">
        <v>-39.597315436241608</v>
      </c>
      <c r="AH37" s="21">
        <v>-20.536912751677853</v>
      </c>
      <c r="AI37" s="21">
        <v>-17.583892617449663</v>
      </c>
      <c r="AJ37" s="21">
        <v>-19.328859060402685</v>
      </c>
      <c r="AK37" s="44">
        <v>-97.046979865771817</v>
      </c>
      <c r="AL37" s="21"/>
      <c r="AM37" s="21">
        <v>-12.483221476510067</v>
      </c>
      <c r="AN37" s="21">
        <v>-14.630872483221475</v>
      </c>
      <c r="AO37" s="21">
        <v>-13.422818791946309</v>
      </c>
      <c r="AP37" s="21">
        <v>-16.778523489932887</v>
      </c>
      <c r="AQ37" s="44">
        <v>-57.315436241610733</v>
      </c>
      <c r="AR37" s="21"/>
      <c r="AS37" s="21">
        <v>-11.812080536912751</v>
      </c>
      <c r="AT37" s="21">
        <v>-8.9932885906040259</v>
      </c>
      <c r="AU37" s="21">
        <v>-7.1140939597315436</v>
      </c>
      <c r="AV37" s="21">
        <v>-14.630872483221475</v>
      </c>
      <c r="AW37" s="44">
        <v>-42.550335570469798</v>
      </c>
      <c r="AX37" s="21"/>
      <c r="AY37" s="21">
        <v>-8.0536912751677843</v>
      </c>
      <c r="AZ37" s="21">
        <v>-7.1140939597315436</v>
      </c>
      <c r="BA37" s="21">
        <v>-6.9798657718120802</v>
      </c>
      <c r="BB37" s="21">
        <v>-10.604026845637584</v>
      </c>
      <c r="BC37" s="44">
        <v>-32.75167785234899</v>
      </c>
      <c r="BD37" s="21"/>
      <c r="BE37" s="21">
        <v>-6.7114093959731544</v>
      </c>
      <c r="BF37" s="21">
        <v>-6.5771812080536911</v>
      </c>
      <c r="BG37" s="21">
        <v>-9.3959731543624159</v>
      </c>
      <c r="BH37" s="21">
        <v>-8.3221476510067109</v>
      </c>
      <c r="BI37" s="44">
        <v>-31.006711409395969</v>
      </c>
      <c r="BJ37" s="21"/>
      <c r="BK37" s="21">
        <v>-5.1006711409395971</v>
      </c>
      <c r="BL37" s="21">
        <v>-7.3825503355704694</v>
      </c>
      <c r="BM37" s="21">
        <v>-6.8456375838926169</v>
      </c>
      <c r="BN37" s="21">
        <v>-15.8</v>
      </c>
      <c r="BO37" s="44">
        <v>-35.128859060402689</v>
      </c>
      <c r="BP37" s="21"/>
      <c r="BQ37" s="21">
        <v>-10.3</v>
      </c>
      <c r="BR37" s="21">
        <v>-6.6</v>
      </c>
      <c r="BS37" s="21">
        <v>-8.9</v>
      </c>
      <c r="BT37" s="21">
        <v>-11.400000000000002</v>
      </c>
      <c r="BU37" s="44">
        <v>-37.200000000000003</v>
      </c>
      <c r="BV37" s="21"/>
      <c r="BW37" s="21">
        <v>-13.1</v>
      </c>
      <c r="BX37" s="21">
        <v>-14.4</v>
      </c>
      <c r="BY37" s="21">
        <v>-8.9</v>
      </c>
      <c r="BZ37" s="21">
        <v>-14.000000000000004</v>
      </c>
      <c r="CA37" s="44">
        <v>-50.400000000000006</v>
      </c>
      <c r="CC37" s="21">
        <v>-4.9000000000000004</v>
      </c>
      <c r="CD37" s="21">
        <v>-4.9000000000000004</v>
      </c>
      <c r="CE37" s="21">
        <v>-6.3</v>
      </c>
      <c r="CF37" s="21">
        <v>-11.2</v>
      </c>
      <c r="CG37" s="44">
        <v>-27.3</v>
      </c>
      <c r="CI37" s="21">
        <v>-4.1999999999999993</v>
      </c>
      <c r="CJ37" s="21">
        <v>-10.299999999999999</v>
      </c>
      <c r="CK37" s="21">
        <v>-7.5</v>
      </c>
      <c r="CL37" s="21">
        <v>-11.2</v>
      </c>
      <c r="CM37" s="44">
        <v>-33.200000000000003</v>
      </c>
      <c r="CN37" s="114"/>
      <c r="CO37" s="21">
        <v>-5.5</v>
      </c>
      <c r="CP37" s="21">
        <v>-9.4</v>
      </c>
      <c r="CQ37" s="21">
        <v>-9.1</v>
      </c>
      <c r="CR37" s="21">
        <v>-41.1</v>
      </c>
      <c r="CS37" s="44">
        <v>-65.099999999999994</v>
      </c>
      <c r="CU37" s="21">
        <v>-22.9</v>
      </c>
      <c r="CV37" s="21">
        <v>-47.7</v>
      </c>
      <c r="CW37" s="21">
        <v>-38.1</v>
      </c>
      <c r="CX37" s="21">
        <v>-82.4</v>
      </c>
      <c r="CY37" s="44">
        <v>-191.1</v>
      </c>
      <c r="DA37" s="21">
        <v>-31.1</v>
      </c>
      <c r="DB37" s="21">
        <v>-42.1</v>
      </c>
      <c r="DC37" s="21">
        <v>-33.1</v>
      </c>
      <c r="DD37" s="21">
        <v>-47.8</v>
      </c>
      <c r="DE37" s="44">
        <v>-154.10000000000002</v>
      </c>
      <c r="DG37" s="21">
        <f>+Cashflow!DG15</f>
        <v>-23</v>
      </c>
      <c r="DH37" s="21">
        <f>+Cashflow!DH15</f>
        <v>-22.3</v>
      </c>
      <c r="DI37" s="21">
        <f>+Cashflow!DI15</f>
        <v>-52.3</v>
      </c>
      <c r="DJ37" s="21">
        <f>+Cashflow!DJ15</f>
        <v>-106.9</v>
      </c>
      <c r="DK37" s="44">
        <f>+DG37+DH37+DI37+DJ37</f>
        <v>-204.5</v>
      </c>
      <c r="DM37" s="4">
        <v>-58</v>
      </c>
      <c r="DN37" s="4">
        <v>-95</v>
      </c>
      <c r="DO37" s="4">
        <v>-109</v>
      </c>
      <c r="DP37" s="4">
        <v>-201</v>
      </c>
      <c r="DQ37" s="23">
        <v>-463</v>
      </c>
      <c r="DS37" s="4">
        <v>-158</v>
      </c>
      <c r="DT37" s="4">
        <v>-161</v>
      </c>
      <c r="DU37" s="4">
        <v>-156</v>
      </c>
      <c r="DV37" s="4">
        <v>-220</v>
      </c>
      <c r="DW37" s="23">
        <v>-695</v>
      </c>
      <c r="DY37" s="4">
        <f>+Cashflow!DY15</f>
        <v>-138</v>
      </c>
      <c r="DZ37" s="4"/>
      <c r="EA37" s="4"/>
      <c r="EB37" s="4"/>
      <c r="EC37" s="23"/>
    </row>
    <row r="38" spans="1:133" x14ac:dyDescent="0.25">
      <c r="G38" s="22"/>
      <c r="M38" s="22"/>
      <c r="S38" s="22"/>
      <c r="Y38" s="22"/>
      <c r="AE38" s="22"/>
      <c r="AK38" s="22"/>
      <c r="AQ38" s="22"/>
      <c r="AW38" s="22"/>
      <c r="BC38" s="22"/>
      <c r="BI38" s="22"/>
      <c r="BO38" s="22"/>
      <c r="BU38" s="22"/>
      <c r="CA38" s="22"/>
      <c r="CG38" s="22"/>
      <c r="CM38" s="22"/>
      <c r="CS38" s="22"/>
      <c r="CY38" s="22"/>
      <c r="DE38" s="22"/>
      <c r="DK38" s="22"/>
      <c r="DN38" s="4"/>
      <c r="DO38" s="4"/>
      <c r="DP38" s="4"/>
      <c r="DQ38" s="22"/>
      <c r="DT38" s="4"/>
      <c r="DU38" s="4"/>
      <c r="DV38" s="4"/>
      <c r="DW38" s="22"/>
      <c r="DZ38" s="4"/>
      <c r="EA38" s="4"/>
      <c r="EB38" s="4"/>
      <c r="EC38" s="22"/>
    </row>
    <row r="39" spans="1:133" s="29" customFormat="1" x14ac:dyDescent="0.25">
      <c r="A39" s="28" t="s">
        <v>13</v>
      </c>
      <c r="C39" s="33"/>
      <c r="D39" s="33"/>
      <c r="E39" s="33"/>
      <c r="F39" s="33"/>
      <c r="G39" s="34"/>
      <c r="I39" s="33"/>
      <c r="J39" s="33"/>
      <c r="K39" s="33"/>
      <c r="L39" s="33"/>
      <c r="M39" s="34"/>
      <c r="O39" s="33"/>
      <c r="P39" s="33"/>
      <c r="Q39" s="33"/>
      <c r="R39" s="33"/>
      <c r="S39" s="34"/>
      <c r="U39" s="33"/>
      <c r="V39" s="33"/>
      <c r="W39" s="33"/>
      <c r="X39" s="33"/>
      <c r="Y39" s="34"/>
      <c r="AA39" s="33"/>
      <c r="AB39" s="33"/>
      <c r="AC39" s="33"/>
      <c r="AD39" s="33"/>
      <c r="AE39" s="34"/>
      <c r="AG39" s="33"/>
      <c r="AH39" s="33"/>
      <c r="AI39" s="33"/>
      <c r="AJ39" s="33"/>
      <c r="AK39" s="34"/>
      <c r="AM39" s="33"/>
      <c r="AN39" s="33"/>
      <c r="AO39" s="33"/>
      <c r="AP39" s="33"/>
      <c r="AQ39" s="34"/>
      <c r="AS39" s="33"/>
      <c r="AT39" s="33"/>
      <c r="AU39" s="33"/>
      <c r="AV39" s="33"/>
      <c r="AW39" s="34"/>
      <c r="AY39" s="33"/>
      <c r="AZ39" s="33"/>
      <c r="BA39" s="33"/>
      <c r="BB39" s="33"/>
      <c r="BC39" s="34"/>
      <c r="BE39" s="33"/>
      <c r="BF39" s="33"/>
      <c r="BG39" s="33"/>
      <c r="BH39" s="33"/>
      <c r="BI39" s="34"/>
      <c r="BK39" s="33"/>
      <c r="BL39" s="33"/>
      <c r="BM39" s="33"/>
      <c r="BN39" s="33"/>
      <c r="BO39" s="34"/>
      <c r="BQ39" s="33"/>
      <c r="BR39" s="33"/>
      <c r="BS39" s="33"/>
      <c r="BT39" s="33"/>
      <c r="BU39" s="34"/>
      <c r="BW39" s="33"/>
      <c r="BX39" s="33"/>
      <c r="BY39" s="33"/>
      <c r="BZ39" s="33"/>
      <c r="CA39" s="34"/>
      <c r="CC39" s="33"/>
      <c r="CD39" s="33"/>
      <c r="CE39" s="33"/>
      <c r="CF39" s="33"/>
      <c r="CG39" s="34"/>
      <c r="CI39" s="33"/>
      <c r="CJ39" s="33"/>
      <c r="CK39" s="33"/>
      <c r="CL39" s="33"/>
      <c r="CM39" s="34"/>
      <c r="CO39" s="33"/>
      <c r="CP39" s="33"/>
      <c r="CQ39" s="33"/>
      <c r="CR39" s="33"/>
      <c r="CS39" s="34"/>
      <c r="CU39" s="33"/>
      <c r="CV39" s="33"/>
      <c r="CW39" s="33"/>
      <c r="CX39" s="33"/>
      <c r="CY39" s="34"/>
      <c r="DA39" s="33"/>
      <c r="DB39" s="33"/>
      <c r="DC39" s="33"/>
      <c r="DD39" s="33"/>
      <c r="DE39" s="34"/>
      <c r="DG39" s="33"/>
      <c r="DH39" s="33"/>
      <c r="DI39" s="33"/>
      <c r="DJ39" s="33"/>
      <c r="DK39" s="34"/>
      <c r="DM39" s="33"/>
      <c r="DN39" s="217"/>
      <c r="DO39" s="33"/>
      <c r="DP39" s="33"/>
      <c r="DQ39" s="34"/>
      <c r="DS39" s="33"/>
      <c r="DT39" s="217"/>
      <c r="DU39" s="33"/>
      <c r="DV39" s="33"/>
      <c r="DW39" s="34"/>
      <c r="DY39" s="33"/>
      <c r="DZ39" s="217"/>
      <c r="EA39" s="33"/>
      <c r="EB39" s="33"/>
      <c r="EC39" s="34"/>
    </row>
    <row r="40" spans="1:133" ht="4.5" customHeight="1" x14ac:dyDescent="0.25">
      <c r="G40" s="22"/>
      <c r="M40" s="22"/>
      <c r="S40" s="22"/>
      <c r="Y40" s="22"/>
      <c r="AE40" s="22"/>
      <c r="AK40" s="22"/>
      <c r="AQ40" s="22"/>
      <c r="AW40" s="22"/>
      <c r="BC40" s="22"/>
      <c r="BI40" s="22"/>
      <c r="BO40" s="22"/>
      <c r="BU40" s="22"/>
      <c r="CA40" s="22"/>
      <c r="CG40" s="22"/>
      <c r="CM40" s="22"/>
      <c r="CS40" s="22"/>
      <c r="CY40" s="22"/>
      <c r="DE40" s="22"/>
      <c r="DK40" s="22"/>
      <c r="DN40" s="4"/>
      <c r="DQ40" s="22"/>
      <c r="DT40" s="4"/>
      <c r="DW40" s="22"/>
      <c r="DZ40" s="4"/>
      <c r="EC40" s="22"/>
    </row>
    <row r="41" spans="1:133" ht="12.75" customHeight="1" x14ac:dyDescent="0.25">
      <c r="A41" s="2" t="s">
        <v>14</v>
      </c>
      <c r="C41" s="6">
        <v>0.47</v>
      </c>
      <c r="D41" s="6">
        <v>0.46</v>
      </c>
      <c r="E41" s="6">
        <v>0.43</v>
      </c>
      <c r="F41" s="6">
        <v>0.44</v>
      </c>
      <c r="G41" s="24"/>
      <c r="I41" s="6">
        <v>0.43</v>
      </c>
      <c r="J41" s="6">
        <v>0.38</v>
      </c>
      <c r="K41" s="6">
        <v>0.39</v>
      </c>
      <c r="L41" s="6">
        <v>0.38</v>
      </c>
      <c r="M41" s="24"/>
      <c r="O41" s="6">
        <v>0.36</v>
      </c>
      <c r="P41" s="6">
        <v>0.33</v>
      </c>
      <c r="Q41" s="6">
        <v>0.33</v>
      </c>
      <c r="R41" s="6">
        <v>0.36</v>
      </c>
      <c r="S41" s="24" t="s">
        <v>29</v>
      </c>
      <c r="U41" s="6">
        <v>0.35</v>
      </c>
      <c r="V41" s="6">
        <v>0.33</v>
      </c>
      <c r="W41" s="6">
        <v>0.35</v>
      </c>
      <c r="X41" s="6">
        <v>0.35</v>
      </c>
      <c r="Y41" s="24" t="s">
        <v>29</v>
      </c>
      <c r="AA41" s="6">
        <v>0.36</v>
      </c>
      <c r="AB41" s="7">
        <v>0.36</v>
      </c>
      <c r="AC41" s="8">
        <v>0.35</v>
      </c>
      <c r="AD41" s="8">
        <v>0.37</v>
      </c>
      <c r="AE41" s="24" t="s">
        <v>29</v>
      </c>
      <c r="AG41" s="6">
        <v>0.34</v>
      </c>
      <c r="AH41" s="8">
        <v>0.33</v>
      </c>
      <c r="AI41" s="8">
        <v>0.32</v>
      </c>
      <c r="AJ41" s="8">
        <v>0.33</v>
      </c>
      <c r="AK41" s="27"/>
      <c r="AM41" s="6">
        <v>0.28999999999999998</v>
      </c>
      <c r="AN41" s="6">
        <v>0.28999999999999998</v>
      </c>
      <c r="AO41" s="8">
        <v>0.28999999999999998</v>
      </c>
      <c r="AP41" s="8">
        <v>0.3</v>
      </c>
      <c r="AQ41" s="27"/>
      <c r="AS41" s="6">
        <v>0.3</v>
      </c>
      <c r="AT41" s="6">
        <v>0.41</v>
      </c>
      <c r="AU41" s="6">
        <v>0.43</v>
      </c>
      <c r="AV41" s="8">
        <v>0.44</v>
      </c>
      <c r="AW41" s="27"/>
      <c r="AY41" s="6">
        <v>0.41</v>
      </c>
      <c r="AZ41" s="6">
        <v>0.42</v>
      </c>
      <c r="BA41" s="6">
        <v>0.41</v>
      </c>
      <c r="BB41" s="8">
        <v>0.44</v>
      </c>
      <c r="BC41" s="27"/>
      <c r="BE41" s="6">
        <v>0.43</v>
      </c>
      <c r="BF41" s="6">
        <v>0.44</v>
      </c>
      <c r="BG41" s="6">
        <v>0.44</v>
      </c>
      <c r="BH41" s="8">
        <v>0.48</v>
      </c>
      <c r="BI41" s="27"/>
      <c r="BK41" s="6">
        <v>0.46</v>
      </c>
      <c r="BL41" s="6">
        <v>0.43</v>
      </c>
      <c r="BM41" s="6">
        <v>0.46</v>
      </c>
      <c r="BN41" s="6">
        <v>0.48</v>
      </c>
      <c r="BO41" s="27"/>
      <c r="BQ41" s="6">
        <v>0.46193273439299698</v>
      </c>
      <c r="BR41" s="6">
        <v>0.44857878245299909</v>
      </c>
      <c r="BS41" s="6">
        <v>0.43977785491148913</v>
      </c>
      <c r="BT41" s="6">
        <v>0.54</v>
      </c>
      <c r="BU41" s="27"/>
      <c r="BW41" s="6">
        <v>0.36217566358484937</v>
      </c>
      <c r="BX41" s="6">
        <v>0.34966180135279462</v>
      </c>
      <c r="BY41" s="6">
        <v>0.35659666128163703</v>
      </c>
      <c r="BZ41" s="6">
        <v>0.42859393048409111</v>
      </c>
      <c r="CA41" s="27"/>
      <c r="CC41" s="6">
        <v>0.40290126345343935</v>
      </c>
      <c r="CD41" s="6">
        <v>0.39825581395348836</v>
      </c>
      <c r="CE41" s="6">
        <v>0.47703818369453044</v>
      </c>
      <c r="CF41" s="6">
        <v>0.48171256454388978</v>
      </c>
      <c r="CG41" s="27"/>
      <c r="CI41" s="6">
        <v>0.46482492772245421</v>
      </c>
      <c r="CJ41" s="6">
        <v>0.44522390421435737</v>
      </c>
      <c r="CK41" s="6">
        <v>0.42745056459735992</v>
      </c>
      <c r="CL41" s="6">
        <v>0.44920084944674188</v>
      </c>
      <c r="CM41" s="27"/>
      <c r="CO41" s="6">
        <v>0.40310725025058475</v>
      </c>
      <c r="CP41" s="6">
        <v>0.45335997476075296</v>
      </c>
      <c r="CQ41" s="6">
        <v>0.42261403595661434</v>
      </c>
      <c r="CR41" s="6">
        <v>0.50051148516693023</v>
      </c>
      <c r="CS41" s="27"/>
      <c r="CU41" s="6">
        <v>0.49396570919617011</v>
      </c>
      <c r="CV41" s="6">
        <v>0.48316008316008319</v>
      </c>
      <c r="CW41" s="6">
        <v>0.47111092570188978</v>
      </c>
      <c r="CX41" s="6">
        <v>0.45425706900603119</v>
      </c>
      <c r="CY41" s="27"/>
      <c r="DA41" s="6">
        <v>0.45417195786957493</v>
      </c>
      <c r="DB41" s="6">
        <v>0.41900993112895252</v>
      </c>
      <c r="DC41" s="6">
        <v>0.41666345820659917</v>
      </c>
      <c r="DD41" s="6">
        <v>0.41331213413312129</v>
      </c>
      <c r="DE41" s="27"/>
      <c r="DG41" s="6">
        <f>+(DG28+DG29)/DG30</f>
        <v>0.38125872950218148</v>
      </c>
      <c r="DH41" s="6">
        <f>+(DH28+DH29)/DH30</f>
        <v>0.32311279281535499</v>
      </c>
      <c r="DI41" s="6">
        <f>+(DI28+DI29)/DI30</f>
        <v>0.38647210217786843</v>
      </c>
      <c r="DJ41" s="6">
        <f>+(DJ28+DJ29)/DJ30</f>
        <v>0.39697558268590455</v>
      </c>
      <c r="DK41" s="27"/>
      <c r="DM41" s="6">
        <v>0.39196115457243053</v>
      </c>
      <c r="DN41" s="6">
        <v>0.4</v>
      </c>
      <c r="DO41" s="6">
        <v>0.42</v>
      </c>
      <c r="DP41" s="6">
        <v>0.38</v>
      </c>
      <c r="DQ41" s="27">
        <v>0.38</v>
      </c>
      <c r="DS41" s="262">
        <v>0.4028397565922921</v>
      </c>
      <c r="DT41" s="262">
        <v>0.39550425273390039</v>
      </c>
      <c r="DU41" s="6">
        <v>0.41</v>
      </c>
      <c r="DV41" s="6">
        <v>0.39</v>
      </c>
      <c r="DW41" s="27">
        <v>0.39</v>
      </c>
      <c r="DY41" s="262">
        <v>0.39</v>
      </c>
      <c r="DZ41" s="262"/>
      <c r="EA41" s="6"/>
      <c r="EB41" s="6"/>
      <c r="EC41" s="27"/>
    </row>
    <row r="42" spans="1:133" ht="12.75" customHeight="1" x14ac:dyDescent="0.25">
      <c r="A42" s="2" t="s">
        <v>60</v>
      </c>
      <c r="C42" s="197">
        <v>24500</v>
      </c>
      <c r="D42" s="197">
        <v>24500</v>
      </c>
      <c r="E42" s="197">
        <v>24500</v>
      </c>
      <c r="F42" s="197">
        <v>24500</v>
      </c>
      <c r="G42" s="240"/>
      <c r="H42" s="197"/>
      <c r="I42" s="197">
        <v>24500</v>
      </c>
      <c r="J42" s="197">
        <v>23500</v>
      </c>
      <c r="K42" s="197">
        <v>23500</v>
      </c>
      <c r="L42" s="197">
        <v>23500</v>
      </c>
      <c r="M42" s="22"/>
      <c r="O42" s="197">
        <v>23561</v>
      </c>
      <c r="P42" s="197">
        <v>23638</v>
      </c>
      <c r="Q42" s="197">
        <v>23638</v>
      </c>
      <c r="R42" s="197">
        <v>23638</v>
      </c>
      <c r="S42" s="240"/>
      <c r="T42" s="197"/>
      <c r="U42" s="197">
        <v>23655</v>
      </c>
      <c r="V42" s="197">
        <v>23718</v>
      </c>
      <c r="W42" s="197">
        <v>23718</v>
      </c>
      <c r="X42" s="197">
        <v>23718</v>
      </c>
      <c r="Y42" s="240"/>
      <c r="Z42" s="197"/>
      <c r="AA42" s="197">
        <v>23718</v>
      </c>
      <c r="AB42" s="267">
        <v>23718</v>
      </c>
      <c r="AC42" s="267">
        <v>23718</v>
      </c>
      <c r="AD42" s="197">
        <v>23718</v>
      </c>
      <c r="AE42" s="22"/>
      <c r="AG42" s="197">
        <v>23722</v>
      </c>
      <c r="AH42" s="197">
        <v>23738</v>
      </c>
      <c r="AI42" s="267">
        <v>23738</v>
      </c>
      <c r="AJ42" s="197">
        <v>23738</v>
      </c>
      <c r="AK42" s="22"/>
      <c r="AM42" s="197">
        <v>23737.978999999999</v>
      </c>
      <c r="AN42" s="197">
        <v>23737.978999999999</v>
      </c>
      <c r="AO42" s="267">
        <v>23737.978999999999</v>
      </c>
      <c r="AP42" s="197">
        <v>23737.978999999999</v>
      </c>
      <c r="AQ42" s="25"/>
      <c r="AR42" s="197"/>
      <c r="AS42" s="267">
        <v>23888</v>
      </c>
      <c r="AT42" s="197">
        <v>23888</v>
      </c>
      <c r="AU42" s="197">
        <v>23888</v>
      </c>
      <c r="AV42" s="197">
        <v>23888</v>
      </c>
      <c r="AW42" s="25"/>
      <c r="AX42" s="197"/>
      <c r="AY42" s="197">
        <v>23930</v>
      </c>
      <c r="AZ42" s="197">
        <v>23930</v>
      </c>
      <c r="BA42" s="267">
        <v>23930</v>
      </c>
      <c r="BB42" s="197">
        <v>23930</v>
      </c>
      <c r="BC42" s="25"/>
      <c r="BD42" s="197"/>
      <c r="BE42" s="267">
        <v>23934</v>
      </c>
      <c r="BF42" s="197">
        <v>23934</v>
      </c>
      <c r="BG42" s="197">
        <v>23934</v>
      </c>
      <c r="BH42" s="197">
        <v>23934</v>
      </c>
      <c r="BI42" s="25"/>
      <c r="BJ42" s="197"/>
      <c r="BK42" s="197">
        <v>24186</v>
      </c>
      <c r="BL42" s="197">
        <v>24186</v>
      </c>
      <c r="BM42" s="267">
        <v>24186</v>
      </c>
      <c r="BN42" s="197">
        <v>24186</v>
      </c>
      <c r="BO42" s="25"/>
      <c r="BP42" s="197"/>
      <c r="BQ42" s="267">
        <v>24356</v>
      </c>
      <c r="BR42" s="197">
        <v>24356</v>
      </c>
      <c r="BS42" s="197">
        <v>24398</v>
      </c>
      <c r="BT42" s="197">
        <v>26835</v>
      </c>
      <c r="BU42" s="25"/>
      <c r="BV42" s="197"/>
      <c r="BW42" s="197">
        <v>27071</v>
      </c>
      <c r="BX42" s="197">
        <v>27112</v>
      </c>
      <c r="BY42" s="267">
        <v>27126</v>
      </c>
      <c r="BZ42" s="197">
        <v>27126</v>
      </c>
      <c r="CA42" s="22"/>
      <c r="CC42" s="197">
        <v>27126</v>
      </c>
      <c r="CD42" s="197">
        <v>27126</v>
      </c>
      <c r="CE42" s="267">
        <v>27126</v>
      </c>
      <c r="CF42" s="197">
        <v>27126</v>
      </c>
      <c r="CG42" s="25"/>
      <c r="CH42" s="197"/>
      <c r="CI42" s="267">
        <v>27126</v>
      </c>
      <c r="CJ42" s="197">
        <v>27126</v>
      </c>
      <c r="CK42" s="197">
        <v>27126</v>
      </c>
      <c r="CL42" s="197">
        <v>27260</v>
      </c>
      <c r="CM42" s="25"/>
      <c r="CN42" s="197"/>
      <c r="CO42" s="197">
        <v>27281</v>
      </c>
      <c r="CP42" s="197">
        <v>32232</v>
      </c>
      <c r="CQ42" s="267">
        <v>32232</v>
      </c>
      <c r="CR42" s="197">
        <v>42976</v>
      </c>
      <c r="CS42" s="25"/>
      <c r="CT42" s="197"/>
      <c r="CU42" s="267">
        <v>42976</v>
      </c>
      <c r="CV42" s="197">
        <v>42976</v>
      </c>
      <c r="CW42" s="197">
        <v>42976</v>
      </c>
      <c r="CX42" s="197">
        <v>42976</v>
      </c>
      <c r="CY42" s="25"/>
      <c r="CZ42" s="197"/>
      <c r="DA42" s="197">
        <v>42976</v>
      </c>
      <c r="DB42" s="197">
        <v>42976</v>
      </c>
      <c r="DC42" s="267">
        <v>42976</v>
      </c>
      <c r="DD42" s="197">
        <v>42976</v>
      </c>
      <c r="DE42" s="22"/>
      <c r="DG42" s="197">
        <v>42976</v>
      </c>
      <c r="DH42" s="197">
        <v>42976</v>
      </c>
      <c r="DI42" s="267">
        <v>53720.044999999998</v>
      </c>
      <c r="DJ42" s="197">
        <v>53720</v>
      </c>
      <c r="DK42" s="22"/>
      <c r="DM42" s="275">
        <v>53720</v>
      </c>
      <c r="DN42" s="276">
        <v>53720</v>
      </c>
      <c r="DO42" s="276">
        <v>53720</v>
      </c>
      <c r="DP42" s="276">
        <v>53720</v>
      </c>
      <c r="DQ42" s="240">
        <v>53720</v>
      </c>
      <c r="DS42" s="275">
        <v>53720</v>
      </c>
      <c r="DT42" s="276">
        <v>53720</v>
      </c>
      <c r="DU42" s="276">
        <v>53720</v>
      </c>
      <c r="DV42" s="276">
        <v>53720</v>
      </c>
      <c r="DW42" s="240">
        <v>53720</v>
      </c>
      <c r="DY42" s="276">
        <v>53720</v>
      </c>
      <c r="DZ42" s="263"/>
      <c r="EA42" s="263"/>
      <c r="EB42" s="9"/>
      <c r="EC42" s="250"/>
    </row>
    <row r="43" spans="1:133" ht="12.75" customHeight="1" x14ac:dyDescent="0.25">
      <c r="A43" s="2" t="s">
        <v>90</v>
      </c>
      <c r="C43" s="11"/>
      <c r="D43" s="11"/>
      <c r="E43" s="11"/>
      <c r="F43" s="11"/>
      <c r="G43" s="25"/>
      <c r="I43" s="11"/>
      <c r="J43" s="11"/>
      <c r="K43" s="11"/>
      <c r="L43" s="11"/>
      <c r="M43" s="25"/>
      <c r="O43" s="11"/>
      <c r="P43" s="11"/>
      <c r="Q43" s="11"/>
      <c r="R43" s="11"/>
      <c r="S43" s="25"/>
      <c r="U43" s="11"/>
      <c r="V43" s="11"/>
      <c r="W43" s="11"/>
      <c r="X43" s="11"/>
      <c r="Y43" s="25"/>
      <c r="AA43" s="11"/>
      <c r="AB43" s="12"/>
      <c r="AC43" s="12"/>
      <c r="AD43" s="11"/>
      <c r="AE43" s="25"/>
      <c r="AG43" s="11"/>
      <c r="AH43" s="11"/>
      <c r="AI43" s="12"/>
      <c r="AJ43" s="11"/>
      <c r="AK43" s="25"/>
      <c r="AM43" s="11"/>
      <c r="AN43" s="11"/>
      <c r="AO43" s="11"/>
      <c r="AP43" s="11"/>
      <c r="AQ43" s="25"/>
      <c r="AS43" s="11"/>
      <c r="AT43" s="11"/>
      <c r="AU43" s="11"/>
      <c r="AV43" s="11"/>
      <c r="AW43" s="25"/>
      <c r="AY43" s="11"/>
      <c r="AZ43" s="11"/>
      <c r="BA43" s="11"/>
      <c r="BB43" s="11"/>
      <c r="BC43" s="25"/>
      <c r="BE43" s="11"/>
      <c r="BF43" s="11"/>
      <c r="BG43" s="11"/>
      <c r="BH43" s="11"/>
      <c r="BI43" s="25"/>
      <c r="BK43" s="11"/>
      <c r="BL43" s="11"/>
      <c r="BM43" s="11"/>
      <c r="BN43" s="11">
        <v>77</v>
      </c>
      <c r="BO43" s="25"/>
      <c r="BQ43" s="11">
        <v>176</v>
      </c>
      <c r="BR43" s="11">
        <v>589</v>
      </c>
      <c r="BS43" s="11">
        <v>948</v>
      </c>
      <c r="BT43" s="11">
        <v>0</v>
      </c>
      <c r="BU43" s="25"/>
      <c r="BW43" s="11">
        <v>0</v>
      </c>
      <c r="BX43" s="11">
        <v>0</v>
      </c>
      <c r="BY43" s="11">
        <v>0</v>
      </c>
      <c r="BZ43" s="11">
        <v>0</v>
      </c>
      <c r="CA43" s="25"/>
      <c r="CC43" s="11">
        <v>0</v>
      </c>
      <c r="CD43" s="11">
        <v>0</v>
      </c>
      <c r="CE43" s="11">
        <v>0</v>
      </c>
      <c r="CF43" s="11">
        <v>0</v>
      </c>
      <c r="CG43" s="25"/>
      <c r="CI43" s="11">
        <v>0</v>
      </c>
      <c r="CJ43" s="11">
        <v>0</v>
      </c>
      <c r="CK43" s="11">
        <v>0</v>
      </c>
      <c r="CL43" s="11">
        <v>0</v>
      </c>
      <c r="CM43" s="25"/>
      <c r="CO43" s="11">
        <v>0</v>
      </c>
      <c r="CP43" s="11">
        <v>0</v>
      </c>
      <c r="CQ43" s="11">
        <v>0</v>
      </c>
      <c r="CR43" s="11">
        <v>0</v>
      </c>
      <c r="CS43" s="25"/>
      <c r="CU43" s="181">
        <v>0</v>
      </c>
      <c r="CV43" s="11">
        <v>0</v>
      </c>
      <c r="CW43" s="11">
        <v>0</v>
      </c>
      <c r="CX43" s="11">
        <v>0</v>
      </c>
      <c r="CY43" s="25"/>
      <c r="DA43" s="277">
        <v>38</v>
      </c>
      <c r="DB43" s="13">
        <v>27</v>
      </c>
      <c r="DC43" s="13">
        <v>16</v>
      </c>
      <c r="DD43" s="13">
        <v>16</v>
      </c>
      <c r="DE43" s="22"/>
      <c r="DG43" s="277">
        <v>48</v>
      </c>
      <c r="DH43" s="13">
        <v>37</v>
      </c>
      <c r="DI43" s="13">
        <v>37</v>
      </c>
      <c r="DJ43" s="13">
        <v>87</v>
      </c>
      <c r="DK43" s="22"/>
      <c r="DM43" s="275">
        <v>20</v>
      </c>
      <c r="DN43" s="276">
        <v>20</v>
      </c>
      <c r="DO43" s="276">
        <v>20</v>
      </c>
      <c r="DP43" s="276">
        <v>51</v>
      </c>
      <c r="DQ43" s="240">
        <v>51</v>
      </c>
      <c r="DS43" s="263">
        <v>3</v>
      </c>
      <c r="DT43" s="243">
        <v>270</v>
      </c>
      <c r="DU43" s="9">
        <v>270</v>
      </c>
      <c r="DV43" s="13">
        <v>270</v>
      </c>
      <c r="DW43" s="224">
        <v>270</v>
      </c>
      <c r="DY43" s="276">
        <v>225</v>
      </c>
      <c r="DZ43" s="243"/>
      <c r="EA43" s="9"/>
      <c r="EB43" s="9"/>
      <c r="EC43" s="224"/>
    </row>
    <row r="44" spans="1:133" ht="12.75" customHeight="1" x14ac:dyDescent="0.25">
      <c r="A44" s="2" t="s">
        <v>63</v>
      </c>
      <c r="C44" s="11">
        <v>0.28187919463087246</v>
      </c>
      <c r="D44" s="11">
        <v>0.57718120805369122</v>
      </c>
      <c r="E44" s="11">
        <v>0.63087248322147649</v>
      </c>
      <c r="F44" s="11">
        <v>0.48322147651006714</v>
      </c>
      <c r="G44" s="25">
        <v>1.9731543624161072</v>
      </c>
      <c r="I44" s="11">
        <v>3.6</v>
      </c>
      <c r="J44" s="11">
        <v>9.4</v>
      </c>
      <c r="K44" s="11">
        <v>5.9</v>
      </c>
      <c r="L44" s="11">
        <v>6</v>
      </c>
      <c r="M44" s="25">
        <v>24.9</v>
      </c>
      <c r="O44" s="11">
        <v>0.68456375838926165</v>
      </c>
      <c r="P44" s="11">
        <v>1.2483221476510067</v>
      </c>
      <c r="Q44" s="11">
        <v>0.9261744966442953</v>
      </c>
      <c r="R44" s="11">
        <v>1.7315436241610738</v>
      </c>
      <c r="S44" s="25">
        <v>4.5906040268456376</v>
      </c>
      <c r="U44" s="11">
        <v>0.77852348993288589</v>
      </c>
      <c r="V44" s="11">
        <v>1.3154362416107384</v>
      </c>
      <c r="W44" s="11">
        <v>0.7516778523489932</v>
      </c>
      <c r="X44" s="11">
        <v>-0.56375838926174493</v>
      </c>
      <c r="Y44" s="25">
        <v>2.2818791946308723</v>
      </c>
      <c r="AA44" s="11">
        <v>1.3422818791946308E-2</v>
      </c>
      <c r="AB44" s="12">
        <v>0.53691275167785235</v>
      </c>
      <c r="AC44" s="12">
        <v>0.38926174496644295</v>
      </c>
      <c r="AD44" s="11">
        <v>0.42953020134228187</v>
      </c>
      <c r="AE44" s="25">
        <v>1.3691275167785235</v>
      </c>
      <c r="AG44" s="11">
        <v>0.36241610738255037</v>
      </c>
      <c r="AH44" s="11">
        <v>0.55033557046979864</v>
      </c>
      <c r="AI44" s="12">
        <v>0.44295302013422816</v>
      </c>
      <c r="AJ44" s="11">
        <v>0.16107382550335569</v>
      </c>
      <c r="AK44" s="25">
        <v>1.5167785234899329</v>
      </c>
      <c r="AM44" s="11">
        <v>0.28187919463087246</v>
      </c>
      <c r="AN44" s="11">
        <v>0.17449664429530201</v>
      </c>
      <c r="AO44" s="11">
        <v>0.24161073825503357</v>
      </c>
      <c r="AP44" s="11">
        <v>1.3422818791946308E-2</v>
      </c>
      <c r="AQ44" s="25">
        <v>0.71140939597315433</v>
      </c>
      <c r="AS44" s="11">
        <v>0.17449664429530201</v>
      </c>
      <c r="AT44" s="11">
        <v>8.1342281879194633</v>
      </c>
      <c r="AU44" s="11">
        <v>0.20134228187919462</v>
      </c>
      <c r="AV44" s="11">
        <v>0.55033557046979864</v>
      </c>
      <c r="AW44" s="25">
        <v>9.0604026845637584</v>
      </c>
      <c r="AY44" s="11">
        <v>0.13422818791946309</v>
      </c>
      <c r="AZ44" s="11">
        <v>0.42953020134228187</v>
      </c>
      <c r="BA44" s="11">
        <v>0.29530201342281881</v>
      </c>
      <c r="BB44" s="11">
        <v>0.56375838926174493</v>
      </c>
      <c r="BC44" s="25">
        <v>1.4228187919463087</v>
      </c>
      <c r="BE44" s="11">
        <v>0.48322147651006714</v>
      </c>
      <c r="BF44" s="11">
        <v>0.26845637583892618</v>
      </c>
      <c r="BG44" s="11">
        <v>0.33557046979865773</v>
      </c>
      <c r="BH44" s="11">
        <v>0.48322147651006714</v>
      </c>
      <c r="BI44" s="25">
        <v>1.5704697986577181</v>
      </c>
      <c r="BK44" s="11">
        <v>0.51006711409395966</v>
      </c>
      <c r="BL44" s="11">
        <v>-1.1543624161073824</v>
      </c>
      <c r="BM44" s="11">
        <v>0.40268456375838924</v>
      </c>
      <c r="BN44" s="11">
        <v>0.2</v>
      </c>
      <c r="BO44" s="25">
        <v>-4.161073825503353E-2</v>
      </c>
      <c r="BQ44" s="11">
        <v>0.4</v>
      </c>
      <c r="BR44" s="11">
        <v>0.9</v>
      </c>
      <c r="BS44" s="11">
        <v>-1</v>
      </c>
      <c r="BT44" s="11">
        <v>0.2</v>
      </c>
      <c r="BU44" s="25">
        <v>0.5</v>
      </c>
      <c r="BW44" s="11">
        <v>0.5</v>
      </c>
      <c r="BX44" s="11">
        <v>1.2</v>
      </c>
      <c r="BY44" s="11">
        <v>0.6</v>
      </c>
      <c r="BZ44" s="11">
        <v>32</v>
      </c>
      <c r="CA44" s="25">
        <v>34.299999999999997</v>
      </c>
      <c r="CC44" s="11">
        <v>-0.2</v>
      </c>
      <c r="CD44" s="11">
        <v>0.1</v>
      </c>
      <c r="CE44" s="11">
        <v>-0.1</v>
      </c>
      <c r="CF44" s="11">
        <v>-1.6</v>
      </c>
      <c r="CG44" s="25">
        <v>-1.8</v>
      </c>
      <c r="CI44" s="11">
        <v>-0.8</v>
      </c>
      <c r="CJ44" s="11">
        <v>-0.6</v>
      </c>
      <c r="CK44" s="11">
        <v>-0.8</v>
      </c>
      <c r="CL44" s="11">
        <v>-1.1000000000000001</v>
      </c>
      <c r="CM44" s="25">
        <v>-3.3000000000000003</v>
      </c>
      <c r="CO44" s="11">
        <v>-0.8</v>
      </c>
      <c r="CP44" s="11">
        <v>-0.5</v>
      </c>
      <c r="CQ44" s="11">
        <v>-0.4</v>
      </c>
      <c r="CR44" s="11">
        <v>-1</v>
      </c>
      <c r="CS44" s="25">
        <v>-2.7</v>
      </c>
      <c r="CU44" s="181" t="s">
        <v>134</v>
      </c>
      <c r="CV44" s="11">
        <v>0.3</v>
      </c>
      <c r="CW44" s="11">
        <v>0.1</v>
      </c>
      <c r="CX44" s="11">
        <v>-0.3</v>
      </c>
      <c r="CY44" s="25">
        <v>-0.1</v>
      </c>
      <c r="DA44" s="181">
        <v>0.3</v>
      </c>
      <c r="DB44" s="11">
        <v>0.1</v>
      </c>
      <c r="DC44" s="11">
        <v>0.4</v>
      </c>
      <c r="DD44" s="11">
        <v>0.2</v>
      </c>
      <c r="DE44" s="25">
        <v>1.1000000000000001</v>
      </c>
      <c r="DG44" s="181">
        <v>0.6</v>
      </c>
      <c r="DH44" s="181">
        <v>0.8</v>
      </c>
      <c r="DI44" s="11">
        <v>0.4</v>
      </c>
      <c r="DJ44" s="11">
        <f>+DK44-DG44-DH44-DI44</f>
        <v>0.4</v>
      </c>
      <c r="DK44" s="25">
        <v>2.2000000000000002</v>
      </c>
      <c r="DM44" s="181">
        <v>0.8</v>
      </c>
      <c r="DN44" s="244">
        <v>1.3</v>
      </c>
      <c r="DO44" s="11">
        <v>1.1000000000000001</v>
      </c>
      <c r="DP44" s="11">
        <v>1.0000000000000004</v>
      </c>
      <c r="DQ44" s="25">
        <v>4.2</v>
      </c>
      <c r="DS44" s="181">
        <v>1</v>
      </c>
      <c r="DT44" s="244">
        <v>0.9</v>
      </c>
      <c r="DU44" s="11">
        <v>1.2</v>
      </c>
      <c r="DV44" s="11">
        <v>1.8</v>
      </c>
      <c r="DW44" s="25">
        <v>4.9000000000000004</v>
      </c>
      <c r="DY44" s="181">
        <v>1.1000000000000001</v>
      </c>
      <c r="DZ44" s="244"/>
      <c r="EA44" s="11"/>
      <c r="EB44" s="11"/>
      <c r="EC44" s="25"/>
    </row>
    <row r="45" spans="1:133" ht="12.75" customHeight="1" x14ac:dyDescent="0.25">
      <c r="A45" s="2" t="s">
        <v>84</v>
      </c>
      <c r="C45" s="11">
        <v>0</v>
      </c>
      <c r="D45" s="11">
        <v>8</v>
      </c>
      <c r="E45" s="11">
        <v>0</v>
      </c>
      <c r="F45" s="11">
        <v>0</v>
      </c>
      <c r="G45" s="25">
        <v>8</v>
      </c>
      <c r="I45" s="11">
        <v>0</v>
      </c>
      <c r="J45" s="11">
        <v>12</v>
      </c>
      <c r="K45" s="11">
        <v>0</v>
      </c>
      <c r="L45" s="11">
        <v>0</v>
      </c>
      <c r="M45" s="25">
        <v>12</v>
      </c>
      <c r="O45" s="11">
        <v>0</v>
      </c>
      <c r="P45" s="11">
        <v>10</v>
      </c>
      <c r="Q45" s="11">
        <v>0</v>
      </c>
      <c r="R45" s="11">
        <v>0</v>
      </c>
      <c r="S45" s="25">
        <v>10</v>
      </c>
      <c r="U45" s="11">
        <v>0</v>
      </c>
      <c r="V45" s="11">
        <v>11</v>
      </c>
      <c r="W45" s="11">
        <v>0</v>
      </c>
      <c r="X45" s="11">
        <v>0</v>
      </c>
      <c r="Y45" s="25">
        <v>11</v>
      </c>
      <c r="AA45" s="11">
        <v>0</v>
      </c>
      <c r="AB45" s="12">
        <v>0</v>
      </c>
      <c r="AC45" s="12">
        <v>0</v>
      </c>
      <c r="AD45" s="12">
        <v>0</v>
      </c>
      <c r="AE45" s="25">
        <v>0</v>
      </c>
      <c r="AG45" s="11">
        <v>3.5</v>
      </c>
      <c r="AH45" s="11">
        <v>0</v>
      </c>
      <c r="AI45" s="11">
        <v>0</v>
      </c>
      <c r="AJ45" s="12">
        <v>0</v>
      </c>
      <c r="AK45" s="25">
        <v>3.5</v>
      </c>
      <c r="AM45" s="11">
        <v>2</v>
      </c>
      <c r="AN45" s="11">
        <v>0</v>
      </c>
      <c r="AO45" s="11">
        <v>0</v>
      </c>
      <c r="AP45" s="12">
        <v>0</v>
      </c>
      <c r="AQ45" s="25">
        <v>2</v>
      </c>
      <c r="AS45" s="11">
        <v>0</v>
      </c>
      <c r="AT45" s="11">
        <v>2</v>
      </c>
      <c r="AU45" s="11">
        <v>0</v>
      </c>
      <c r="AV45" s="12">
        <v>0</v>
      </c>
      <c r="AW45" s="25">
        <v>2</v>
      </c>
      <c r="AY45" s="11">
        <v>8</v>
      </c>
      <c r="AZ45" s="11">
        <v>0</v>
      </c>
      <c r="BA45" s="11">
        <v>0</v>
      </c>
      <c r="BB45" s="12">
        <v>0</v>
      </c>
      <c r="BC45" s="25">
        <v>8</v>
      </c>
      <c r="BE45" s="11">
        <v>3.5</v>
      </c>
      <c r="BF45" s="11">
        <v>0</v>
      </c>
      <c r="BG45" s="11">
        <v>0</v>
      </c>
      <c r="BH45" s="12">
        <v>0</v>
      </c>
      <c r="BI45" s="25">
        <v>3.5</v>
      </c>
      <c r="BK45" s="11">
        <v>4</v>
      </c>
      <c r="BL45" s="11">
        <v>0</v>
      </c>
      <c r="BM45" s="11">
        <v>0</v>
      </c>
      <c r="BN45" s="12">
        <v>0</v>
      </c>
      <c r="BO45" s="25">
        <v>4</v>
      </c>
      <c r="BQ45" s="11">
        <v>0</v>
      </c>
      <c r="BR45" s="11">
        <v>4</v>
      </c>
      <c r="BS45" s="11">
        <v>0</v>
      </c>
      <c r="BT45" s="12">
        <v>0</v>
      </c>
      <c r="BU45" s="25">
        <v>4</v>
      </c>
      <c r="BW45" s="11">
        <v>0</v>
      </c>
      <c r="BX45" s="11">
        <v>0</v>
      </c>
      <c r="BY45" s="11">
        <v>0</v>
      </c>
      <c r="BZ45" s="12">
        <v>0</v>
      </c>
      <c r="CA45" s="25">
        <v>0</v>
      </c>
      <c r="CC45" s="11">
        <v>0</v>
      </c>
      <c r="CD45" s="11">
        <v>0</v>
      </c>
      <c r="CE45" s="11">
        <v>0</v>
      </c>
      <c r="CF45" s="12">
        <v>0</v>
      </c>
      <c r="CG45" s="25">
        <v>0</v>
      </c>
      <c r="CI45" s="11">
        <v>0</v>
      </c>
      <c r="CJ45" s="11">
        <v>0</v>
      </c>
      <c r="CK45" s="11">
        <v>0</v>
      </c>
      <c r="CL45" s="12">
        <v>0</v>
      </c>
      <c r="CM45" s="25">
        <v>0</v>
      </c>
      <c r="CO45" s="11">
        <v>0</v>
      </c>
      <c r="CP45" s="11">
        <v>0</v>
      </c>
      <c r="CQ45" s="11">
        <v>0</v>
      </c>
      <c r="CR45" s="12">
        <v>0</v>
      </c>
      <c r="CS45" s="25">
        <v>0</v>
      </c>
      <c r="CU45" s="11">
        <v>0</v>
      </c>
      <c r="CV45" s="11">
        <v>0</v>
      </c>
      <c r="CW45" s="11">
        <v>0</v>
      </c>
      <c r="CX45" s="11">
        <v>0</v>
      </c>
      <c r="CY45" s="25">
        <v>0</v>
      </c>
      <c r="DA45" s="11">
        <v>0</v>
      </c>
      <c r="DB45" s="11">
        <v>0</v>
      </c>
      <c r="DC45" s="11">
        <v>0</v>
      </c>
      <c r="DD45" s="11">
        <v>0</v>
      </c>
      <c r="DE45" s="25">
        <v>0</v>
      </c>
      <c r="DG45" s="11">
        <v>0</v>
      </c>
      <c r="DH45" s="11">
        <v>0</v>
      </c>
      <c r="DI45" s="11">
        <v>0</v>
      </c>
      <c r="DJ45" s="11">
        <v>0</v>
      </c>
      <c r="DK45" s="25">
        <f>+SUM(DG45:DJ45)</f>
        <v>0</v>
      </c>
      <c r="DM45" s="11">
        <v>0</v>
      </c>
      <c r="DN45" s="11">
        <v>0</v>
      </c>
      <c r="DO45" s="11">
        <v>0</v>
      </c>
      <c r="DP45" s="11">
        <v>0</v>
      </c>
      <c r="DQ45" s="25">
        <v>0</v>
      </c>
      <c r="DR45" s="11"/>
      <c r="DS45" s="264">
        <v>0</v>
      </c>
      <c r="DT45" s="11">
        <v>0</v>
      </c>
      <c r="DU45" s="11">
        <v>0</v>
      </c>
      <c r="DV45" s="11">
        <v>0</v>
      </c>
      <c r="DW45" s="25">
        <v>0</v>
      </c>
      <c r="DX45" s="11"/>
      <c r="DY45" s="264">
        <v>0</v>
      </c>
      <c r="DZ45" s="4"/>
      <c r="EA45" s="13"/>
      <c r="EB45" s="11"/>
      <c r="EC45" s="224"/>
    </row>
    <row r="46" spans="1:133" ht="12.75" customHeight="1" x14ac:dyDescent="0.25">
      <c r="A46" s="2" t="s">
        <v>83</v>
      </c>
      <c r="C46" s="11">
        <v>15.033557046979865</v>
      </c>
      <c r="D46" s="11">
        <v>14.899328859060402</v>
      </c>
      <c r="E46" s="11">
        <v>14.765100671140939</v>
      </c>
      <c r="F46" s="11">
        <v>15.302013422818792</v>
      </c>
      <c r="G46" s="22"/>
      <c r="I46" s="11">
        <v>15.570469798657717</v>
      </c>
      <c r="J46" s="11">
        <v>14.496644295302014</v>
      </c>
      <c r="K46" s="11">
        <v>15.302013422818792</v>
      </c>
      <c r="L46" s="11">
        <v>15.973154362416107</v>
      </c>
      <c r="M46" s="22"/>
      <c r="O46" s="11">
        <v>16.51006711409396</v>
      </c>
      <c r="P46" s="11">
        <v>16.241610738255034</v>
      </c>
      <c r="Q46" s="11">
        <v>16.912751677852349</v>
      </c>
      <c r="R46" s="11">
        <v>18.389261744966444</v>
      </c>
      <c r="S46" s="22"/>
      <c r="U46" s="11">
        <v>19.060402684563758</v>
      </c>
      <c r="V46" s="11">
        <v>19.060402684563758</v>
      </c>
      <c r="W46" s="11">
        <v>20.402684563758388</v>
      </c>
      <c r="X46" s="11">
        <v>19.463087248322147</v>
      </c>
      <c r="Y46" s="22"/>
      <c r="AA46" s="11">
        <v>19.597315436241612</v>
      </c>
      <c r="AB46" s="12">
        <v>19.865771812080535</v>
      </c>
      <c r="AC46" s="11">
        <v>20.134228187919462</v>
      </c>
      <c r="AD46" s="11">
        <v>21.073825503355703</v>
      </c>
      <c r="AE46" s="22"/>
      <c r="AG46" s="13">
        <v>21.610738255033556</v>
      </c>
      <c r="AH46" s="13">
        <v>22.78791799289899</v>
      </c>
      <c r="AI46" s="13">
        <v>22.646503789970694</v>
      </c>
      <c r="AJ46" s="13">
        <v>23.287549613684796</v>
      </c>
      <c r="AK46" s="22"/>
      <c r="AM46" s="11">
        <v>3.0375720051955337</v>
      </c>
      <c r="AN46" s="11">
        <v>3.0330030826507421</v>
      </c>
      <c r="AO46" s="11">
        <v>3.0459483631943187</v>
      </c>
      <c r="AP46" s="11">
        <v>3.0916375886422327</v>
      </c>
      <c r="AQ46" s="22"/>
      <c r="AS46" s="13">
        <v>23.221476510067113</v>
      </c>
      <c r="AT46" s="13">
        <v>31.275167785234899</v>
      </c>
      <c r="AU46" s="13">
        <v>31.812080536912752</v>
      </c>
      <c r="AV46" s="13">
        <v>32.348993288590606</v>
      </c>
      <c r="AW46" s="22"/>
      <c r="AY46" s="13">
        <v>31.349735249206759</v>
      </c>
      <c r="AZ46" s="13">
        <v>31.529809118884486</v>
      </c>
      <c r="BA46" s="13">
        <v>31.574827586303922</v>
      </c>
      <c r="BB46" s="13">
        <v>31.889956858239938</v>
      </c>
      <c r="BC46" s="22"/>
      <c r="BE46" s="13">
        <v>31.507643557404254</v>
      </c>
      <c r="BF46" s="13">
        <v>31.985884575686285</v>
      </c>
      <c r="BG46" s="13">
        <v>33.268695777666309</v>
      </c>
      <c r="BH46" s="13">
        <v>33.583772213240358</v>
      </c>
      <c r="BI46" s="22"/>
      <c r="BK46" s="13">
        <v>35.131273208005808</v>
      </c>
      <c r="BL46" s="13">
        <v>33.28841244226097</v>
      </c>
      <c r="BM46" s="13">
        <v>33.132520897122433</v>
      </c>
      <c r="BN46" s="13">
        <v>34</v>
      </c>
      <c r="BO46" s="22"/>
      <c r="BQ46" s="13">
        <v>32.932337001149612</v>
      </c>
      <c r="BR46" s="13">
        <v>34</v>
      </c>
      <c r="BS46" s="13">
        <v>32</v>
      </c>
      <c r="BT46" s="13">
        <v>35</v>
      </c>
      <c r="BU46" s="22"/>
      <c r="BW46" s="13">
        <v>35.887111669314024</v>
      </c>
      <c r="BX46" s="13">
        <v>36.227500737680735</v>
      </c>
      <c r="BY46" s="13">
        <v>36.618004866180051</v>
      </c>
      <c r="BZ46" s="13">
        <v>30.092899800928997</v>
      </c>
      <c r="CA46" s="22"/>
      <c r="CC46" s="13">
        <v>28.566688785666887</v>
      </c>
      <c r="CD46" s="13">
        <v>28</v>
      </c>
      <c r="CE46" s="13">
        <v>28.551942785519429</v>
      </c>
      <c r="CF46" s="13">
        <v>27.398068273980684</v>
      </c>
      <c r="CG46" s="22"/>
      <c r="CI46" s="13">
        <v>26.314237263142374</v>
      </c>
      <c r="CJ46" s="13">
        <v>25.352060753520608</v>
      </c>
      <c r="CK46" s="13">
        <v>24.183440241834404</v>
      </c>
      <c r="CL46" s="13">
        <v>23.895818048422598</v>
      </c>
      <c r="CM46" s="22"/>
      <c r="CO46" s="15">
        <v>20.875334481873832</v>
      </c>
      <c r="CP46" s="15">
        <v>21.897493174484985</v>
      </c>
      <c r="CQ46" s="13">
        <v>21</v>
      </c>
      <c r="CR46" s="13">
        <v>22</v>
      </c>
      <c r="CS46" s="22"/>
      <c r="CU46" s="15">
        <v>22.21705137751303</v>
      </c>
      <c r="CV46" s="15">
        <v>23.399106478034252</v>
      </c>
      <c r="CW46" s="15">
        <v>22.780156366344006</v>
      </c>
      <c r="CX46" s="13">
        <v>23.443317200297841</v>
      </c>
      <c r="CY46" s="22"/>
      <c r="DA46" s="277">
        <v>24.702159344750559</v>
      </c>
      <c r="DB46" s="13">
        <v>21.984363365599403</v>
      </c>
      <c r="DC46" s="13">
        <v>21.67023454951601</v>
      </c>
      <c r="DD46" s="13">
        <v>23.040766939687266</v>
      </c>
      <c r="DE46" s="22"/>
      <c r="DG46" s="277">
        <f>+DG28*1000/DG42</f>
        <v>20.905907370806613</v>
      </c>
      <c r="DH46" s="13">
        <f>+DH28*1000/DH42</f>
        <v>19.188669842884057</v>
      </c>
      <c r="DI46" s="13">
        <f>+DI28*1000/DI42</f>
        <v>22.785764143864462</v>
      </c>
      <c r="DJ46" s="13">
        <v>26</v>
      </c>
      <c r="DK46" s="22"/>
      <c r="DM46" s="275">
        <v>26.787043931496648</v>
      </c>
      <c r="DN46" s="276">
        <v>31.04988830975428</v>
      </c>
      <c r="DO46" s="276">
        <v>31.980640357408785</v>
      </c>
      <c r="DP46" s="276">
        <v>32</v>
      </c>
      <c r="DQ46" s="240">
        <v>32</v>
      </c>
      <c r="DS46" s="275">
        <v>34.0282948622487</v>
      </c>
      <c r="DT46" s="276">
        <v>33.358153387937456</v>
      </c>
      <c r="DU46" s="276">
        <v>34.959046909903201</v>
      </c>
      <c r="DV46" s="276">
        <v>38</v>
      </c>
      <c r="DW46" s="240">
        <v>38</v>
      </c>
      <c r="DY46" s="276">
        <f>+(DY28+DY27)*1000/DY42</f>
        <v>38.030528667163068</v>
      </c>
      <c r="DZ46" s="265"/>
      <c r="EA46" s="265"/>
      <c r="EB46" s="15"/>
      <c r="EC46" s="250"/>
    </row>
    <row r="47" spans="1:133" s="91" customFormat="1" ht="12.75" customHeight="1" x14ac:dyDescent="0.25">
      <c r="A47" s="91" t="s">
        <v>82</v>
      </c>
      <c r="C47" s="91">
        <v>198</v>
      </c>
      <c r="D47" s="91">
        <v>229</v>
      </c>
      <c r="E47" s="91">
        <v>262</v>
      </c>
      <c r="F47" s="91">
        <v>289</v>
      </c>
      <c r="G47" s="107"/>
      <c r="I47" s="91">
        <v>389</v>
      </c>
      <c r="J47" s="91">
        <v>366</v>
      </c>
      <c r="K47" s="91">
        <v>442</v>
      </c>
      <c r="L47" s="91">
        <v>503</v>
      </c>
      <c r="M47" s="107"/>
      <c r="O47" s="91">
        <v>449</v>
      </c>
      <c r="P47" s="91">
        <v>549</v>
      </c>
      <c r="Q47" s="91">
        <v>586</v>
      </c>
      <c r="R47" s="91">
        <v>459</v>
      </c>
      <c r="S47" s="107"/>
      <c r="U47" s="91">
        <v>340</v>
      </c>
      <c r="V47" s="91">
        <v>383</v>
      </c>
      <c r="W47" s="91">
        <v>245</v>
      </c>
      <c r="X47" s="91">
        <v>106</v>
      </c>
      <c r="Y47" s="107"/>
      <c r="AA47" s="108">
        <v>97</v>
      </c>
      <c r="AB47" s="109">
        <v>179</v>
      </c>
      <c r="AC47" s="108">
        <v>297</v>
      </c>
      <c r="AD47" s="91">
        <v>291</v>
      </c>
      <c r="AE47" s="107"/>
      <c r="AG47" s="108">
        <v>305</v>
      </c>
      <c r="AH47" s="110">
        <v>274</v>
      </c>
      <c r="AI47" s="108">
        <v>270</v>
      </c>
      <c r="AJ47" s="91">
        <v>297</v>
      </c>
      <c r="AK47" s="107"/>
      <c r="AM47" s="109">
        <v>309</v>
      </c>
      <c r="AN47" s="109">
        <v>329</v>
      </c>
      <c r="AO47" s="109">
        <v>202</v>
      </c>
      <c r="AP47" s="109">
        <v>191</v>
      </c>
      <c r="AQ47" s="107"/>
      <c r="AS47" s="109">
        <v>254</v>
      </c>
      <c r="AT47" s="109">
        <v>190</v>
      </c>
      <c r="AU47" s="109">
        <v>202</v>
      </c>
      <c r="AV47" s="109">
        <v>204</v>
      </c>
      <c r="AW47" s="107"/>
      <c r="AY47" s="109">
        <v>216</v>
      </c>
      <c r="AZ47" s="109">
        <v>208</v>
      </c>
      <c r="BA47" s="110">
        <v>274</v>
      </c>
      <c r="BB47" s="110">
        <v>268</v>
      </c>
      <c r="BC47" s="92"/>
      <c r="BE47" s="109">
        <v>314</v>
      </c>
      <c r="BF47" s="109">
        <v>374</v>
      </c>
      <c r="BG47" s="110">
        <v>325</v>
      </c>
      <c r="BH47" s="110">
        <v>332</v>
      </c>
      <c r="BI47" s="107"/>
      <c r="BK47" s="109">
        <v>445</v>
      </c>
      <c r="BL47" s="109">
        <v>384</v>
      </c>
      <c r="BM47" s="110">
        <v>352</v>
      </c>
      <c r="BN47" s="110">
        <v>357</v>
      </c>
      <c r="BO47" s="107"/>
      <c r="BQ47" s="109">
        <v>378</v>
      </c>
      <c r="BR47" s="109">
        <v>337</v>
      </c>
      <c r="BS47" s="110">
        <v>427</v>
      </c>
      <c r="BT47" s="110">
        <v>499</v>
      </c>
      <c r="BU47" s="107"/>
      <c r="BW47" s="109">
        <v>512</v>
      </c>
      <c r="BX47" s="109">
        <v>522</v>
      </c>
      <c r="BY47" s="110">
        <v>539</v>
      </c>
      <c r="BZ47" s="110">
        <v>283</v>
      </c>
      <c r="CA47" s="107"/>
      <c r="CC47" s="109">
        <v>197</v>
      </c>
      <c r="CD47" s="109">
        <v>175</v>
      </c>
      <c r="CE47" s="110">
        <v>167</v>
      </c>
      <c r="CF47" s="110">
        <v>89</v>
      </c>
      <c r="CG47" s="107"/>
      <c r="CI47" s="109">
        <v>118</v>
      </c>
      <c r="CJ47" s="109">
        <v>101</v>
      </c>
      <c r="CK47" s="110">
        <v>133</v>
      </c>
      <c r="CL47" s="110">
        <v>161</v>
      </c>
      <c r="CM47" s="107"/>
      <c r="CO47" s="109">
        <v>122</v>
      </c>
      <c r="CP47" s="109">
        <v>148</v>
      </c>
      <c r="CQ47" s="110">
        <v>190</v>
      </c>
      <c r="CR47" s="110">
        <v>271</v>
      </c>
      <c r="CS47" s="107"/>
      <c r="CU47" s="109">
        <v>275.8</v>
      </c>
      <c r="CV47" s="109">
        <v>288</v>
      </c>
      <c r="CW47" s="109">
        <v>279</v>
      </c>
      <c r="CX47" s="109">
        <v>315.60000000000002</v>
      </c>
      <c r="CY47" s="107"/>
      <c r="DA47" s="109">
        <v>306</v>
      </c>
      <c r="DB47" s="109">
        <v>302</v>
      </c>
      <c r="DC47" s="109">
        <v>360.8</v>
      </c>
      <c r="DD47" s="109">
        <v>391</v>
      </c>
      <c r="DE47" s="107"/>
      <c r="DG47" s="109">
        <v>357</v>
      </c>
      <c r="DH47" s="109">
        <v>414</v>
      </c>
      <c r="DI47" s="109">
        <v>369</v>
      </c>
      <c r="DJ47" s="109">
        <v>464</v>
      </c>
      <c r="DK47" s="107"/>
      <c r="DM47" s="109">
        <v>570</v>
      </c>
      <c r="DN47" s="109">
        <v>609</v>
      </c>
      <c r="DO47" s="109">
        <v>633</v>
      </c>
      <c r="DP47" s="109">
        <v>515</v>
      </c>
      <c r="DQ47" s="251">
        <v>515</v>
      </c>
      <c r="DS47" s="266">
        <v>468</v>
      </c>
      <c r="DT47" s="109">
        <v>513</v>
      </c>
      <c r="DU47" s="109">
        <v>617</v>
      </c>
      <c r="DV47" s="109">
        <v>799</v>
      </c>
      <c r="DW47" s="251">
        <v>799</v>
      </c>
      <c r="DY47" s="266">
        <v>832</v>
      </c>
      <c r="DZ47" s="109"/>
      <c r="EA47" s="109"/>
      <c r="EB47" s="109"/>
      <c r="EC47" s="251"/>
    </row>
    <row r="48" spans="1:133" ht="11.1" customHeight="1" x14ac:dyDescent="0.25">
      <c r="A48" s="83" t="s">
        <v>87</v>
      </c>
      <c r="AC48" s="14"/>
      <c r="AD48" s="14"/>
      <c r="AG48" s="14"/>
      <c r="AH48" s="14"/>
      <c r="BP48" s="83"/>
      <c r="BQ48" s="83" t="s">
        <v>100</v>
      </c>
      <c r="CF48" s="142"/>
      <c r="CG48" s="142"/>
      <c r="CL48" s="142"/>
      <c r="CM48" s="142"/>
    </row>
    <row r="49" spans="1:114" ht="11.1" customHeight="1" x14ac:dyDescent="0.25">
      <c r="A49" s="83" t="s">
        <v>88</v>
      </c>
      <c r="J49" s="4"/>
      <c r="P49" s="4"/>
      <c r="U49" s="4"/>
      <c r="V49" s="4"/>
      <c r="W49" s="4"/>
      <c r="X49" s="4"/>
      <c r="AA49" s="4"/>
      <c r="AB49" s="4"/>
      <c r="AC49" s="14"/>
      <c r="AD49" s="14"/>
      <c r="AG49" s="14"/>
      <c r="AH49" s="14"/>
      <c r="AI49" s="14"/>
      <c r="AJ49" s="4"/>
      <c r="BP49" s="83"/>
      <c r="BQ49" s="83" t="s">
        <v>101</v>
      </c>
    </row>
    <row r="50" spans="1:114" ht="11.1" customHeight="1" x14ac:dyDescent="0.25">
      <c r="A50" s="83" t="s">
        <v>86</v>
      </c>
      <c r="P50" s="4"/>
      <c r="U50" s="15"/>
      <c r="V50" s="15"/>
      <c r="W50" s="15"/>
      <c r="X50" s="15"/>
      <c r="AA50" s="15"/>
      <c r="AB50" s="15"/>
      <c r="AC50" s="15"/>
      <c r="AD50" s="15"/>
      <c r="AG50" s="16"/>
      <c r="AH50" s="16"/>
      <c r="AI50" s="16"/>
      <c r="AJ50" s="15"/>
    </row>
    <row r="51" spans="1:114" x14ac:dyDescent="0.25">
      <c r="J51" s="11"/>
      <c r="P51" s="11"/>
      <c r="V51" s="11"/>
    </row>
    <row r="53" spans="1:114" x14ac:dyDescent="0.25">
      <c r="DJ53" s="114"/>
    </row>
    <row r="54" spans="1:114" x14ac:dyDescent="0.25">
      <c r="DG54" s="4"/>
    </row>
  </sheetData>
  <mergeCells count="41">
    <mergeCell ref="DY2:EC2"/>
    <mergeCell ref="BK1:BO1"/>
    <mergeCell ref="BK2:BO2"/>
    <mergeCell ref="AY1:BC1"/>
    <mergeCell ref="AY2:BC2"/>
    <mergeCell ref="BE1:BI1"/>
    <mergeCell ref="BE2:BI2"/>
    <mergeCell ref="DA2:DE2"/>
    <mergeCell ref="CU2:CY2"/>
    <mergeCell ref="DA1:DE1"/>
    <mergeCell ref="CO2:CS2"/>
    <mergeCell ref="CI1:CM1"/>
    <mergeCell ref="CI2:CM2"/>
    <mergeCell ref="DS1:DW1"/>
    <mergeCell ref="DS2:DW2"/>
    <mergeCell ref="DM1:DQ1"/>
    <mergeCell ref="C2:G2"/>
    <mergeCell ref="C1:G1"/>
    <mergeCell ref="O2:S2"/>
    <mergeCell ref="I1:M1"/>
    <mergeCell ref="I2:M2"/>
    <mergeCell ref="O1:S1"/>
    <mergeCell ref="U2:Y2"/>
    <mergeCell ref="AA2:AE2"/>
    <mergeCell ref="U1:Y1"/>
    <mergeCell ref="AM1:AQ1"/>
    <mergeCell ref="AM2:AQ2"/>
    <mergeCell ref="AA1:AE1"/>
    <mergeCell ref="AG1:AK1"/>
    <mergeCell ref="AG2:AK2"/>
    <mergeCell ref="DM2:DQ2"/>
    <mergeCell ref="DG1:DK1"/>
    <mergeCell ref="DG2:DK2"/>
    <mergeCell ref="AS1:AW1"/>
    <mergeCell ref="AS2:AW2"/>
    <mergeCell ref="BQ1:BU1"/>
    <mergeCell ref="BQ2:BU2"/>
    <mergeCell ref="CC1:CG1"/>
    <mergeCell ref="CC2:CG2"/>
    <mergeCell ref="BW2:CA2"/>
    <mergeCell ref="BW1:CA1"/>
  </mergeCells>
  <phoneticPr fontId="0" type="noConversion"/>
  <pageMargins left="0.35433070866141736" right="0.31496062992125984" top="0.70866141732283472" bottom="0.23622047244094491" header="0.23622047244094491" footer="0.19685039370078741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G62"/>
  <sheetViews>
    <sheetView showGridLines="0" zoomScale="90" zoomScaleNormal="90" zoomScaleSheetLayoutView="85" workbookViewId="0">
      <pane xSplit="1" ySplit="3" topLeftCell="CL4" activePane="bottomRight" state="frozen"/>
      <selection activeCell="O4" sqref="O4"/>
      <selection pane="topRight" activeCell="O4" sqref="O4"/>
      <selection pane="bottomLeft" activeCell="O4" sqref="O4"/>
      <selection pane="bottomRight"/>
    </sheetView>
  </sheetViews>
  <sheetFormatPr defaultColWidth="9.109375" defaultRowHeight="13.2" x14ac:dyDescent="0.25"/>
  <cols>
    <col min="1" max="1" width="54" style="11" customWidth="1"/>
    <col min="2" max="2" width="4.6640625" style="58" customWidth="1"/>
    <col min="3" max="6" width="8.6640625" style="11" customWidth="1"/>
    <col min="7" max="7" width="4.6640625" style="58" customWidth="1"/>
    <col min="8" max="11" width="8.6640625" style="11" customWidth="1"/>
    <col min="12" max="12" width="4.6640625" style="58" customWidth="1"/>
    <col min="13" max="16" width="8.6640625" style="11" customWidth="1"/>
    <col min="17" max="17" width="4.6640625" style="58" customWidth="1"/>
    <col min="18" max="21" width="8.6640625" style="11" customWidth="1"/>
    <col min="22" max="22" width="4.6640625" style="58" customWidth="1"/>
    <col min="23" max="26" width="8.6640625" style="11" customWidth="1"/>
    <col min="27" max="27" width="4.6640625" style="11" customWidth="1"/>
    <col min="28" max="31" width="8.6640625" style="11" customWidth="1"/>
    <col min="32" max="32" width="4.6640625" style="11" customWidth="1"/>
    <col min="33" max="36" width="8.6640625" style="11" customWidth="1"/>
    <col min="37" max="37" width="4.6640625" style="11" customWidth="1"/>
    <col min="38" max="41" width="8.6640625" style="11" customWidth="1"/>
    <col min="42" max="42" width="4.6640625" style="11" customWidth="1"/>
    <col min="43" max="46" width="8.6640625" style="11" customWidth="1"/>
    <col min="47" max="47" width="4.6640625" style="11" customWidth="1"/>
    <col min="48" max="51" width="8.6640625" style="11" customWidth="1"/>
    <col min="52" max="52" width="4.6640625" style="11" customWidth="1"/>
    <col min="53" max="56" width="8.6640625" style="11" customWidth="1"/>
    <col min="57" max="57" width="4.6640625" style="11" customWidth="1"/>
    <col min="58" max="61" width="8.6640625" style="11" customWidth="1"/>
    <col min="62" max="62" width="4.5546875" style="11" customWidth="1"/>
    <col min="63" max="66" width="8.6640625" style="11" customWidth="1"/>
    <col min="67" max="67" width="4.33203125" style="11" customWidth="1"/>
    <col min="68" max="71" width="8.6640625" style="11" customWidth="1"/>
    <col min="72" max="72" width="4.33203125" style="11" customWidth="1"/>
    <col min="73" max="76" width="8.6640625" style="11" customWidth="1"/>
    <col min="77" max="77" width="3.6640625" style="11" customWidth="1"/>
    <col min="78" max="81" width="8.6640625" style="11" customWidth="1"/>
    <col min="82" max="82" width="3.6640625" style="11" customWidth="1"/>
    <col min="83" max="86" width="9.109375" style="11"/>
    <col min="87" max="87" width="3.6640625" style="11" customWidth="1"/>
    <col min="88" max="91" width="9.109375" style="11"/>
    <col min="92" max="92" width="3.6640625" style="11" customWidth="1"/>
    <col min="93" max="96" width="9.109375" style="11"/>
    <col min="97" max="97" width="3.33203125" style="11" customWidth="1"/>
    <col min="98" max="101" width="9.109375" style="11"/>
    <col min="102" max="102" width="3.33203125" style="11" customWidth="1"/>
    <col min="103" max="106" width="9.109375" style="11"/>
    <col min="107" max="107" width="3.33203125" style="11" customWidth="1"/>
    <col min="108" max="16384" width="9.109375" style="11"/>
  </cols>
  <sheetData>
    <row r="1" spans="1:111" x14ac:dyDescent="0.25">
      <c r="B1" s="57"/>
      <c r="C1" s="283"/>
      <c r="D1" s="283"/>
      <c r="E1" s="283"/>
      <c r="F1" s="283"/>
      <c r="G1" s="57"/>
      <c r="H1" s="283"/>
      <c r="I1" s="283"/>
      <c r="J1" s="283"/>
      <c r="K1" s="283"/>
      <c r="L1" s="57"/>
      <c r="M1" s="283"/>
      <c r="N1" s="283"/>
      <c r="O1" s="283"/>
      <c r="P1" s="283"/>
      <c r="Q1" s="57"/>
      <c r="R1" s="283"/>
      <c r="S1" s="283"/>
      <c r="T1" s="283"/>
      <c r="U1" s="283"/>
      <c r="V1" s="57"/>
      <c r="W1" s="283"/>
      <c r="X1" s="283"/>
      <c r="Y1" s="283"/>
      <c r="Z1" s="283"/>
      <c r="AB1" s="283"/>
      <c r="AC1" s="283"/>
      <c r="AD1" s="283"/>
      <c r="AE1" s="283"/>
      <c r="AG1" s="283"/>
      <c r="AH1" s="283"/>
      <c r="AI1" s="283"/>
      <c r="AJ1" s="283"/>
      <c r="AL1" s="283"/>
      <c r="AM1" s="283"/>
      <c r="AN1" s="283"/>
      <c r="AO1" s="283"/>
      <c r="AQ1" s="283"/>
      <c r="AR1" s="283"/>
      <c r="AS1" s="283"/>
      <c r="AT1" s="283"/>
      <c r="AV1" s="283"/>
      <c r="AW1" s="283"/>
      <c r="AX1" s="283"/>
      <c r="AY1" s="283"/>
      <c r="BA1" s="283"/>
      <c r="BB1" s="283"/>
      <c r="BC1" s="283"/>
      <c r="BD1" s="283"/>
      <c r="BF1" s="283"/>
      <c r="BG1" s="283"/>
      <c r="BH1" s="283"/>
      <c r="BI1" s="283"/>
      <c r="BK1" s="281" t="s">
        <v>102</v>
      </c>
      <c r="BL1" s="281"/>
      <c r="BM1" s="281"/>
      <c r="BN1" s="281"/>
      <c r="BO1" s="281"/>
    </row>
    <row r="2" spans="1:111" x14ac:dyDescent="0.25">
      <c r="A2" s="58" t="s">
        <v>98</v>
      </c>
      <c r="B2" s="59"/>
      <c r="C2" s="284" t="s">
        <v>66</v>
      </c>
      <c r="D2" s="285"/>
      <c r="E2" s="285"/>
      <c r="F2" s="285"/>
      <c r="G2" s="59"/>
      <c r="H2" s="284" t="s">
        <v>67</v>
      </c>
      <c r="I2" s="285"/>
      <c r="J2" s="285"/>
      <c r="K2" s="285"/>
      <c r="L2" s="59"/>
      <c r="M2" s="284" t="s">
        <v>68</v>
      </c>
      <c r="N2" s="285"/>
      <c r="O2" s="285"/>
      <c r="P2" s="285"/>
      <c r="Q2" s="59"/>
      <c r="R2" s="284" t="s">
        <v>69</v>
      </c>
      <c r="S2" s="285"/>
      <c r="T2" s="285"/>
      <c r="U2" s="285"/>
      <c r="V2" s="59"/>
      <c r="W2" s="284" t="s">
        <v>70</v>
      </c>
      <c r="X2" s="285"/>
      <c r="Y2" s="285"/>
      <c r="Z2" s="285"/>
      <c r="AB2" s="284" t="s">
        <v>71</v>
      </c>
      <c r="AC2" s="285"/>
      <c r="AD2" s="285"/>
      <c r="AE2" s="285"/>
      <c r="AG2" s="284" t="s">
        <v>76</v>
      </c>
      <c r="AH2" s="285"/>
      <c r="AI2" s="285"/>
      <c r="AJ2" s="285"/>
      <c r="AL2" s="284" t="s">
        <v>75</v>
      </c>
      <c r="AM2" s="285"/>
      <c r="AN2" s="285"/>
      <c r="AO2" s="285"/>
      <c r="AQ2" s="284" t="s">
        <v>74</v>
      </c>
      <c r="AR2" s="285"/>
      <c r="AS2" s="285"/>
      <c r="AT2" s="285"/>
      <c r="AV2" s="284" t="s">
        <v>73</v>
      </c>
      <c r="AW2" s="285"/>
      <c r="AX2" s="285"/>
      <c r="AY2" s="285"/>
      <c r="BA2" s="284" t="s">
        <v>72</v>
      </c>
      <c r="BB2" s="285"/>
      <c r="BC2" s="285"/>
      <c r="BD2" s="285"/>
      <c r="BF2" s="284" t="s">
        <v>85</v>
      </c>
      <c r="BG2" s="285"/>
      <c r="BH2" s="285"/>
      <c r="BI2" s="285"/>
      <c r="BK2" s="284" t="s">
        <v>99</v>
      </c>
      <c r="BL2" s="285"/>
      <c r="BM2" s="285"/>
      <c r="BN2" s="285"/>
      <c r="BP2" s="284" t="s">
        <v>106</v>
      </c>
      <c r="BQ2" s="285"/>
      <c r="BR2" s="285"/>
      <c r="BS2" s="285"/>
      <c r="BU2" s="284" t="s">
        <v>109</v>
      </c>
      <c r="BV2" s="285"/>
      <c r="BW2" s="285"/>
      <c r="BX2" s="285"/>
      <c r="BZ2" s="284" t="s">
        <v>111</v>
      </c>
      <c r="CA2" s="285"/>
      <c r="CB2" s="285"/>
      <c r="CC2" s="285"/>
      <c r="CE2" s="284" t="s">
        <v>132</v>
      </c>
      <c r="CF2" s="285"/>
      <c r="CG2" s="285"/>
      <c r="CH2" s="285"/>
      <c r="CJ2" s="284" t="s">
        <v>137</v>
      </c>
      <c r="CK2" s="285"/>
      <c r="CL2" s="285"/>
      <c r="CM2" s="285"/>
      <c r="CO2" s="284" t="s">
        <v>142</v>
      </c>
      <c r="CP2" s="285"/>
      <c r="CQ2" s="285"/>
      <c r="CR2" s="285"/>
      <c r="CT2" s="284" t="s">
        <v>147</v>
      </c>
      <c r="CU2" s="285"/>
      <c r="CV2" s="285"/>
      <c r="CW2" s="285"/>
      <c r="CY2" s="286">
        <v>2025</v>
      </c>
      <c r="CZ2" s="287"/>
      <c r="DA2" s="287"/>
      <c r="DB2" s="287"/>
      <c r="DD2" s="286">
        <v>2026</v>
      </c>
      <c r="DE2" s="287"/>
      <c r="DF2" s="287"/>
      <c r="DG2" s="287"/>
    </row>
    <row r="3" spans="1:111" s="105" customFormat="1" x14ac:dyDescent="0.25">
      <c r="A3" s="101" t="s">
        <v>77</v>
      </c>
      <c r="B3" s="103"/>
      <c r="C3" s="104" t="s">
        <v>7</v>
      </c>
      <c r="D3" s="104" t="s">
        <v>8</v>
      </c>
      <c r="E3" s="104" t="s">
        <v>9</v>
      </c>
      <c r="F3" s="104" t="s">
        <v>10</v>
      </c>
      <c r="G3" s="104"/>
      <c r="H3" s="104" t="s">
        <v>7</v>
      </c>
      <c r="I3" s="104" t="s">
        <v>8</v>
      </c>
      <c r="J3" s="104" t="s">
        <v>9</v>
      </c>
      <c r="K3" s="104" t="s">
        <v>10</v>
      </c>
      <c r="L3" s="104"/>
      <c r="M3" s="104" t="s">
        <v>7</v>
      </c>
      <c r="N3" s="104" t="s">
        <v>8</v>
      </c>
      <c r="O3" s="104" t="s">
        <v>9</v>
      </c>
      <c r="P3" s="104" t="s">
        <v>10</v>
      </c>
      <c r="Q3" s="104"/>
      <c r="R3" s="104" t="s">
        <v>7</v>
      </c>
      <c r="S3" s="104" t="s">
        <v>8</v>
      </c>
      <c r="T3" s="104" t="s">
        <v>9</v>
      </c>
      <c r="U3" s="104" t="s">
        <v>10</v>
      </c>
      <c r="V3" s="104"/>
      <c r="W3" s="104" t="s">
        <v>7</v>
      </c>
      <c r="X3" s="104" t="s">
        <v>8</v>
      </c>
      <c r="Y3" s="104" t="s">
        <v>9</v>
      </c>
      <c r="Z3" s="104" t="s">
        <v>10</v>
      </c>
      <c r="AA3" s="104"/>
      <c r="AB3" s="104" t="s">
        <v>7</v>
      </c>
      <c r="AC3" s="104" t="s">
        <v>8</v>
      </c>
      <c r="AD3" s="104" t="s">
        <v>9</v>
      </c>
      <c r="AE3" s="104" t="s">
        <v>10</v>
      </c>
      <c r="AF3" s="104"/>
      <c r="AG3" s="104" t="s">
        <v>7</v>
      </c>
      <c r="AH3" s="104" t="s">
        <v>8</v>
      </c>
      <c r="AI3" s="104" t="s">
        <v>9</v>
      </c>
      <c r="AJ3" s="104" t="s">
        <v>10</v>
      </c>
      <c r="AK3" s="104"/>
      <c r="AL3" s="104" t="s">
        <v>7</v>
      </c>
      <c r="AM3" s="104" t="s">
        <v>8</v>
      </c>
      <c r="AN3" s="104" t="s">
        <v>9</v>
      </c>
      <c r="AO3" s="104" t="s">
        <v>10</v>
      </c>
      <c r="AP3" s="104"/>
      <c r="AQ3" s="104" t="s">
        <v>7</v>
      </c>
      <c r="AR3" s="104" t="s">
        <v>8</v>
      </c>
      <c r="AS3" s="104" t="s">
        <v>9</v>
      </c>
      <c r="AT3" s="104" t="s">
        <v>10</v>
      </c>
      <c r="AU3" s="104"/>
      <c r="AV3" s="104" t="s">
        <v>7</v>
      </c>
      <c r="AW3" s="104" t="s">
        <v>8</v>
      </c>
      <c r="AX3" s="104" t="s">
        <v>9</v>
      </c>
      <c r="AY3" s="104" t="s">
        <v>10</v>
      </c>
      <c r="AZ3" s="106"/>
      <c r="BA3" s="104" t="s">
        <v>7</v>
      </c>
      <c r="BB3" s="104" t="s">
        <v>8</v>
      </c>
      <c r="BC3" s="104" t="s">
        <v>9</v>
      </c>
      <c r="BD3" s="104" t="s">
        <v>10</v>
      </c>
      <c r="BE3" s="106"/>
      <c r="BF3" s="104" t="s">
        <v>7</v>
      </c>
      <c r="BG3" s="104" t="s">
        <v>8</v>
      </c>
      <c r="BH3" s="104" t="s">
        <v>9</v>
      </c>
      <c r="BI3" s="104" t="s">
        <v>10</v>
      </c>
      <c r="BJ3" s="106"/>
      <c r="BK3" s="104" t="s">
        <v>7</v>
      </c>
      <c r="BL3" s="104" t="s">
        <v>8</v>
      </c>
      <c r="BM3" s="104" t="s">
        <v>9</v>
      </c>
      <c r="BN3" s="104" t="s">
        <v>10</v>
      </c>
      <c r="BP3" s="104" t="s">
        <v>7</v>
      </c>
      <c r="BQ3" s="104" t="s">
        <v>8</v>
      </c>
      <c r="BR3" s="104" t="s">
        <v>9</v>
      </c>
      <c r="BS3" s="104" t="s">
        <v>10</v>
      </c>
      <c r="BU3" s="104" t="s">
        <v>7</v>
      </c>
      <c r="BV3" s="104" t="s">
        <v>8</v>
      </c>
      <c r="BW3" s="104" t="s">
        <v>9</v>
      </c>
      <c r="BX3" s="104" t="s">
        <v>10</v>
      </c>
      <c r="BZ3" s="104" t="s">
        <v>7</v>
      </c>
      <c r="CA3" s="104" t="s">
        <v>8</v>
      </c>
      <c r="CB3" s="104" t="s">
        <v>9</v>
      </c>
      <c r="CC3" s="104" t="s">
        <v>10</v>
      </c>
      <c r="CE3" s="104" t="s">
        <v>7</v>
      </c>
      <c r="CF3" s="104" t="s">
        <v>8</v>
      </c>
      <c r="CG3" s="104" t="s">
        <v>9</v>
      </c>
      <c r="CH3" s="104" t="s">
        <v>10</v>
      </c>
      <c r="CJ3" s="104" t="s">
        <v>7</v>
      </c>
      <c r="CK3" s="104" t="s">
        <v>8</v>
      </c>
      <c r="CL3" s="104" t="s">
        <v>9</v>
      </c>
      <c r="CM3" s="104" t="s">
        <v>10</v>
      </c>
      <c r="CO3" s="104" t="s">
        <v>7</v>
      </c>
      <c r="CP3" s="104" t="s">
        <v>8</v>
      </c>
      <c r="CQ3" s="104" t="s">
        <v>9</v>
      </c>
      <c r="CR3" s="104" t="s">
        <v>10</v>
      </c>
      <c r="CT3" s="104" t="s">
        <v>7</v>
      </c>
      <c r="CU3" s="104" t="s">
        <v>8</v>
      </c>
      <c r="CV3" s="104" t="s">
        <v>9</v>
      </c>
      <c r="CW3" s="104" t="s">
        <v>10</v>
      </c>
      <c r="CY3" s="104" t="s">
        <v>7</v>
      </c>
      <c r="CZ3" s="104" t="s">
        <v>8</v>
      </c>
      <c r="DA3" s="104" t="s">
        <v>9</v>
      </c>
      <c r="DB3" s="104" t="s">
        <v>10</v>
      </c>
      <c r="DD3" s="104" t="s">
        <v>7</v>
      </c>
      <c r="DE3" s="104" t="s">
        <v>8</v>
      </c>
      <c r="DF3" s="104" t="s">
        <v>9</v>
      </c>
      <c r="DG3" s="104" t="s">
        <v>10</v>
      </c>
    </row>
    <row r="4" spans="1:111" x14ac:dyDescent="0.25">
      <c r="D4" s="60"/>
      <c r="F4" s="60"/>
      <c r="I4" s="60"/>
      <c r="K4" s="60"/>
      <c r="N4" s="60"/>
      <c r="P4" s="60"/>
      <c r="S4" s="60"/>
      <c r="U4" s="60"/>
      <c r="X4" s="60"/>
      <c r="Z4" s="60"/>
      <c r="AC4" s="60"/>
      <c r="AE4" s="60"/>
      <c r="AH4" s="60"/>
      <c r="AJ4" s="60"/>
      <c r="AM4" s="60"/>
      <c r="AO4" s="60"/>
      <c r="AR4" s="60"/>
      <c r="AT4" s="60"/>
      <c r="AW4" s="60"/>
      <c r="AY4" s="60"/>
      <c r="BB4" s="60"/>
      <c r="BD4" s="60"/>
      <c r="BG4" s="60"/>
      <c r="BI4" s="60"/>
      <c r="BL4" s="60"/>
      <c r="BN4" s="60"/>
      <c r="BQ4" s="60"/>
      <c r="BS4" s="60"/>
      <c r="BV4" s="60"/>
      <c r="BX4" s="60"/>
      <c r="CA4" s="60"/>
      <c r="CC4" s="60"/>
      <c r="CF4" s="60"/>
      <c r="CH4" s="60"/>
      <c r="CK4" s="60"/>
      <c r="CM4" s="60"/>
      <c r="CP4" s="60"/>
      <c r="CR4" s="60"/>
      <c r="CU4" s="60"/>
      <c r="CW4" s="60"/>
      <c r="CZ4" s="60"/>
      <c r="DB4" s="60"/>
      <c r="DE4" s="60"/>
      <c r="DG4" s="60"/>
    </row>
    <row r="5" spans="1:111" x14ac:dyDescent="0.25">
      <c r="A5" s="58" t="s">
        <v>15</v>
      </c>
      <c r="D5" s="60"/>
      <c r="F5" s="60"/>
      <c r="I5" s="60"/>
      <c r="K5" s="60"/>
      <c r="N5" s="60"/>
      <c r="P5" s="60"/>
      <c r="S5" s="60"/>
      <c r="U5" s="60"/>
      <c r="X5" s="60"/>
      <c r="Z5" s="60"/>
      <c r="AC5" s="60"/>
      <c r="AE5" s="60"/>
      <c r="AH5" s="60"/>
      <c r="AJ5" s="60"/>
      <c r="AM5" s="60"/>
      <c r="AO5" s="60"/>
      <c r="AR5" s="60"/>
      <c r="AT5" s="60"/>
      <c r="AW5" s="60"/>
      <c r="AY5" s="60"/>
      <c r="BB5" s="60"/>
      <c r="BD5" s="60"/>
      <c r="BG5" s="60"/>
      <c r="BI5" s="60"/>
      <c r="BL5" s="60"/>
      <c r="BN5" s="60"/>
      <c r="BQ5" s="60"/>
      <c r="BS5" s="60"/>
      <c r="BV5" s="60"/>
      <c r="BX5" s="60"/>
      <c r="CA5" s="60"/>
      <c r="CC5" s="60"/>
      <c r="CF5" s="60"/>
      <c r="CH5" s="60"/>
      <c r="CK5" s="60"/>
      <c r="CM5" s="60"/>
      <c r="CP5" s="60"/>
      <c r="CR5" s="60"/>
      <c r="CU5" s="60"/>
      <c r="CW5" s="60"/>
      <c r="CZ5" s="60"/>
      <c r="DB5" s="60"/>
      <c r="DE5" s="60"/>
      <c r="DG5" s="60"/>
    </row>
    <row r="6" spans="1:111" x14ac:dyDescent="0.25">
      <c r="A6" s="11" t="s">
        <v>34</v>
      </c>
      <c r="C6" s="115">
        <v>135.03355704697987</v>
      </c>
      <c r="D6" s="116">
        <v>139.19463087248323</v>
      </c>
      <c r="E6" s="115">
        <v>140</v>
      </c>
      <c r="F6" s="116">
        <v>135.70469798657717</v>
      </c>
      <c r="G6" s="117"/>
      <c r="H6" s="115">
        <v>135.9731543624161</v>
      </c>
      <c r="I6" s="116">
        <v>132.75167785234899</v>
      </c>
      <c r="J6" s="115">
        <v>133.55704697986576</v>
      </c>
      <c r="K6" s="116">
        <v>110.06711409395973</v>
      </c>
      <c r="L6" s="117"/>
      <c r="M6" s="115">
        <v>156.37583892617448</v>
      </c>
      <c r="N6" s="116">
        <v>165.63758389261744</v>
      </c>
      <c r="O6" s="115">
        <v>178.65771812080536</v>
      </c>
      <c r="P6" s="116">
        <v>186.17449664429529</v>
      </c>
      <c r="Q6" s="117"/>
      <c r="R6" s="115">
        <v>192.21476510067114</v>
      </c>
      <c r="S6" s="116">
        <v>202.14765100671141</v>
      </c>
      <c r="T6" s="115">
        <v>212.75167785234899</v>
      </c>
      <c r="U6" s="116">
        <v>212.75167785234899</v>
      </c>
      <c r="V6" s="117"/>
      <c r="W6" s="115">
        <v>220.40268456375838</v>
      </c>
      <c r="X6" s="116">
        <v>215.43624161073825</v>
      </c>
      <c r="Y6" s="115">
        <v>213.55704697986576</v>
      </c>
      <c r="Z6" s="116">
        <v>217.58389261744966</v>
      </c>
      <c r="AA6" s="115"/>
      <c r="AB6" s="115">
        <v>225.63758389261744</v>
      </c>
      <c r="AC6" s="116">
        <v>242.41610738255034</v>
      </c>
      <c r="AD6" s="115">
        <v>230.06711409395973</v>
      </c>
      <c r="AE6" s="116">
        <v>237.18120805369128</v>
      </c>
      <c r="AF6" s="115"/>
      <c r="AG6" s="115">
        <v>242.01342281879195</v>
      </c>
      <c r="AH6" s="116">
        <v>243.08724832214764</v>
      </c>
      <c r="AI6" s="115">
        <v>256.51006711409394</v>
      </c>
      <c r="AJ6" s="116">
        <v>266.8456375838926</v>
      </c>
      <c r="AK6" s="115"/>
      <c r="AL6" s="115">
        <v>263.48993288590606</v>
      </c>
      <c r="AM6" s="116">
        <v>272.34899328859058</v>
      </c>
      <c r="AN6" s="115">
        <v>271.14093959731542</v>
      </c>
      <c r="AO6" s="116">
        <v>269.53020134228188</v>
      </c>
      <c r="AP6" s="115"/>
      <c r="AQ6" s="115">
        <v>273.42281879194633</v>
      </c>
      <c r="AR6" s="116">
        <v>270.73825503355704</v>
      </c>
      <c r="AS6" s="115">
        <v>270.33557046979865</v>
      </c>
      <c r="AT6" s="116">
        <v>268.59060402684565</v>
      </c>
      <c r="AU6" s="115"/>
      <c r="AV6" s="115">
        <v>271.14093959731542</v>
      </c>
      <c r="AW6" s="116">
        <v>273.55704697986579</v>
      </c>
      <c r="AX6" s="115">
        <v>286.17449664429529</v>
      </c>
      <c r="AY6" s="116">
        <v>291.94630872483219</v>
      </c>
      <c r="AZ6" s="115"/>
      <c r="BA6" s="115">
        <v>311.54362416107381</v>
      </c>
      <c r="BB6" s="116">
        <v>322.14765100671138</v>
      </c>
      <c r="BC6" s="115">
        <v>319.59731543624162</v>
      </c>
      <c r="BD6" s="116">
        <v>333.2</v>
      </c>
      <c r="BE6" s="115"/>
      <c r="BF6" s="115">
        <v>369.2</v>
      </c>
      <c r="BG6" s="116">
        <v>373.5</v>
      </c>
      <c r="BH6" s="115">
        <v>366.1</v>
      </c>
      <c r="BI6" s="116">
        <v>73.5</v>
      </c>
      <c r="BJ6" s="115"/>
      <c r="BK6" s="115">
        <v>576.1</v>
      </c>
      <c r="BL6" s="116">
        <v>574.1</v>
      </c>
      <c r="BM6" s="115">
        <v>594.6</v>
      </c>
      <c r="BN6" s="116">
        <v>597.4</v>
      </c>
      <c r="BO6" s="115"/>
      <c r="BP6" s="115">
        <v>576.6</v>
      </c>
      <c r="BQ6" s="116">
        <v>571.9</v>
      </c>
      <c r="BR6" s="115">
        <v>578.20000000000005</v>
      </c>
      <c r="BS6" s="116">
        <v>589.20000000000005</v>
      </c>
      <c r="BT6" s="115"/>
      <c r="BU6" s="115">
        <v>584</v>
      </c>
      <c r="BV6" s="116">
        <v>582.29999999999995</v>
      </c>
      <c r="BW6" s="115">
        <v>581.1</v>
      </c>
      <c r="BX6" s="116">
        <v>594</v>
      </c>
      <c r="BZ6" s="115">
        <v>571.29999999999995</v>
      </c>
      <c r="CA6" s="116">
        <v>601.4</v>
      </c>
      <c r="CB6" s="115">
        <v>600.4</v>
      </c>
      <c r="CC6" s="116">
        <v>626.9</v>
      </c>
      <c r="CE6" s="115">
        <v>620.20000000000005</v>
      </c>
      <c r="CF6" s="116">
        <v>626.6</v>
      </c>
      <c r="CG6" s="115">
        <v>625.29999999999995</v>
      </c>
      <c r="CH6" s="116">
        <v>621.70000000000005</v>
      </c>
      <c r="CJ6" s="115">
        <v>616</v>
      </c>
      <c r="CK6" s="116">
        <v>537.70000000000005</v>
      </c>
      <c r="CL6" s="115">
        <v>534.70000000000005</v>
      </c>
      <c r="CM6" s="116">
        <v>528.4</v>
      </c>
      <c r="CO6" s="115">
        <v>524.79999999999995</v>
      </c>
      <c r="CP6" s="116">
        <v>508.6</v>
      </c>
      <c r="CQ6" s="115">
        <v>522.29999999999995</v>
      </c>
      <c r="CR6" s="116">
        <v>544.4</v>
      </c>
      <c r="CT6" s="197">
        <v>530</v>
      </c>
      <c r="CU6" s="236">
        <v>642</v>
      </c>
      <c r="CV6" s="197">
        <v>644</v>
      </c>
      <c r="CW6" s="236">
        <v>646</v>
      </c>
      <c r="CY6" s="197">
        <v>677</v>
      </c>
      <c r="CZ6" s="236">
        <v>673</v>
      </c>
      <c r="DA6" s="197">
        <v>686</v>
      </c>
      <c r="DB6" s="236">
        <v>698</v>
      </c>
      <c r="DD6" s="197">
        <f>270+424</f>
        <v>694</v>
      </c>
      <c r="DE6" s="236"/>
      <c r="DF6" s="197"/>
      <c r="DG6" s="236"/>
    </row>
    <row r="7" spans="1:111" x14ac:dyDescent="0.25">
      <c r="A7" s="11" t="s">
        <v>35</v>
      </c>
      <c r="C7" s="115">
        <v>103.22147651006711</v>
      </c>
      <c r="D7" s="116">
        <v>104.56375838926174</v>
      </c>
      <c r="E7" s="115">
        <v>108.05369127516778</v>
      </c>
      <c r="F7" s="116">
        <v>108.05369127516778</v>
      </c>
      <c r="G7" s="117"/>
      <c r="H7" s="115">
        <v>112.88590604026845</v>
      </c>
      <c r="I7" s="116">
        <v>100.67114093959731</v>
      </c>
      <c r="J7" s="115">
        <v>102.95302013422818</v>
      </c>
      <c r="K7" s="116">
        <v>108.59060402684564</v>
      </c>
      <c r="L7" s="117"/>
      <c r="M7" s="115">
        <v>141.87919463087249</v>
      </c>
      <c r="N7" s="116">
        <v>150.20134228187919</v>
      </c>
      <c r="O7" s="115">
        <v>189.79865771812081</v>
      </c>
      <c r="P7" s="116">
        <v>202.41610738255034</v>
      </c>
      <c r="Q7" s="117"/>
      <c r="R7" s="115">
        <v>213.95973154362414</v>
      </c>
      <c r="S7" s="116">
        <v>235.43624161073825</v>
      </c>
      <c r="T7" s="115">
        <v>251.54362416107381</v>
      </c>
      <c r="U7" s="116">
        <v>269.66442953020135</v>
      </c>
      <c r="V7" s="117"/>
      <c r="W7" s="115">
        <v>282.55033557046977</v>
      </c>
      <c r="X7" s="116">
        <v>314.49664429530202</v>
      </c>
      <c r="Y7" s="115">
        <v>342.01342281879192</v>
      </c>
      <c r="Z7" s="116">
        <v>357.98657718120802</v>
      </c>
      <c r="AA7" s="115"/>
      <c r="AB7" s="115">
        <v>396.6442953020134</v>
      </c>
      <c r="AC7" s="116">
        <v>410.33557046979865</v>
      </c>
      <c r="AD7" s="115">
        <v>419.73154362416108</v>
      </c>
      <c r="AE7" s="116">
        <v>432.88590604026842</v>
      </c>
      <c r="AF7" s="115"/>
      <c r="AG7" s="115">
        <v>433.55704697986579</v>
      </c>
      <c r="AH7" s="116">
        <v>437.98657718120802</v>
      </c>
      <c r="AI7" s="115">
        <v>441.744966442953</v>
      </c>
      <c r="AJ7" s="116">
        <v>437.58389261744964</v>
      </c>
      <c r="AK7" s="115"/>
      <c r="AL7" s="115">
        <v>440.53691275167785</v>
      </c>
      <c r="AM7" s="116">
        <v>437.04697986577179</v>
      </c>
      <c r="AN7" s="115">
        <v>435.30201342281879</v>
      </c>
      <c r="AO7" s="116">
        <v>436.51006711409394</v>
      </c>
      <c r="AP7" s="115"/>
      <c r="AQ7" s="115">
        <v>433.28859060402681</v>
      </c>
      <c r="AR7" s="116">
        <v>427.65100671140937</v>
      </c>
      <c r="AS7" s="115">
        <v>426.04026845637583</v>
      </c>
      <c r="AT7" s="116">
        <v>421.20805369127515</v>
      </c>
      <c r="AU7" s="115"/>
      <c r="AV7" s="115">
        <v>414.36241610738256</v>
      </c>
      <c r="AW7" s="116">
        <v>409.39597315436242</v>
      </c>
      <c r="AX7" s="115">
        <v>412.75167785234896</v>
      </c>
      <c r="AY7" s="116">
        <v>407.38255033557044</v>
      </c>
      <c r="AZ7" s="115"/>
      <c r="BA7" s="115">
        <v>410.33557046979865</v>
      </c>
      <c r="BB7" s="116">
        <v>368.05369127516775</v>
      </c>
      <c r="BC7" s="115">
        <v>361.87919463087246</v>
      </c>
      <c r="BD7" s="116">
        <v>367.2</v>
      </c>
      <c r="BE7" s="115"/>
      <c r="BF7" s="115">
        <v>365.5</v>
      </c>
      <c r="BG7" s="116">
        <v>359.3</v>
      </c>
      <c r="BH7" s="115">
        <v>334.4</v>
      </c>
      <c r="BI7" s="116">
        <v>272.8</v>
      </c>
      <c r="BJ7" s="115"/>
      <c r="BK7" s="115">
        <v>627.79999999999995</v>
      </c>
      <c r="BL7" s="116">
        <v>720.8</v>
      </c>
      <c r="BM7" s="115">
        <v>709.1</v>
      </c>
      <c r="BN7" s="116">
        <v>698.9</v>
      </c>
      <c r="BO7" s="115"/>
      <c r="BP7" s="115">
        <v>673.2</v>
      </c>
      <c r="BQ7" s="116">
        <v>656.2</v>
      </c>
      <c r="BR7" s="115">
        <v>651.20000000000005</v>
      </c>
      <c r="BS7" s="116">
        <v>645.20000000000005</v>
      </c>
      <c r="BT7" s="115"/>
      <c r="BU7" s="115">
        <v>660.9</v>
      </c>
      <c r="BV7" s="116">
        <v>649.59999999999991</v>
      </c>
      <c r="BW7" s="115">
        <v>635.29999999999995</v>
      </c>
      <c r="BX7" s="116">
        <v>641.30000000000007</v>
      </c>
      <c r="BZ7" s="115">
        <v>614.5</v>
      </c>
      <c r="CA7" s="116">
        <v>622.1</v>
      </c>
      <c r="CB7" s="115">
        <v>614.4</v>
      </c>
      <c r="CC7" s="116">
        <v>657.6</v>
      </c>
      <c r="CE7" s="115">
        <v>662.6</v>
      </c>
      <c r="CF7" s="116">
        <v>698</v>
      </c>
      <c r="CG7" s="115">
        <v>715.6</v>
      </c>
      <c r="CH7" s="116">
        <v>782.9</v>
      </c>
      <c r="CJ7" s="115">
        <v>818</v>
      </c>
      <c r="CK7" s="116">
        <v>808.3</v>
      </c>
      <c r="CL7" s="115">
        <v>819.6</v>
      </c>
      <c r="CM7" s="116">
        <v>844.8</v>
      </c>
      <c r="CO7" s="115">
        <v>846.7</v>
      </c>
      <c r="CP7" s="116">
        <v>836.3</v>
      </c>
      <c r="CQ7" s="115">
        <v>877.5</v>
      </c>
      <c r="CR7" s="116">
        <v>1013.9</v>
      </c>
      <c r="CT7" s="197">
        <v>1033</v>
      </c>
      <c r="CU7" s="236">
        <v>1171</v>
      </c>
      <c r="CV7" s="197">
        <v>1260</v>
      </c>
      <c r="CW7" s="236">
        <v>1464</v>
      </c>
      <c r="CY7" s="197">
        <v>1664</v>
      </c>
      <c r="CZ7" s="236">
        <v>1768</v>
      </c>
      <c r="DA7" s="197">
        <v>1916</v>
      </c>
      <c r="DB7" s="236">
        <v>2163</v>
      </c>
      <c r="DD7" s="197">
        <v>2269</v>
      </c>
      <c r="DE7" s="236"/>
      <c r="DF7" s="197"/>
      <c r="DG7" s="236"/>
    </row>
    <row r="8" spans="1:111" s="61" customFormat="1" x14ac:dyDescent="0.25">
      <c r="A8" s="61" t="s">
        <v>36</v>
      </c>
      <c r="B8" s="62"/>
      <c r="C8" s="118">
        <v>54.228187919463089</v>
      </c>
      <c r="D8" s="119">
        <v>52.75167785234899</v>
      </c>
      <c r="E8" s="118">
        <v>50.604026845637584</v>
      </c>
      <c r="F8" s="119">
        <v>53.020134228187921</v>
      </c>
      <c r="G8" s="120"/>
      <c r="H8" s="118">
        <v>55.302013422818789</v>
      </c>
      <c r="I8" s="119">
        <v>56.510067114093957</v>
      </c>
      <c r="J8" s="118">
        <v>54.899328859060404</v>
      </c>
      <c r="K8" s="119">
        <v>74.630872483221481</v>
      </c>
      <c r="L8" s="120"/>
      <c r="M8" s="118">
        <v>73.422818791946312</v>
      </c>
      <c r="N8" s="119">
        <v>74.765100671140942</v>
      </c>
      <c r="O8" s="118">
        <v>81.208053691275168</v>
      </c>
      <c r="P8" s="119">
        <v>72.617449664429529</v>
      </c>
      <c r="Q8" s="120"/>
      <c r="R8" s="118">
        <v>77.449664429530202</v>
      </c>
      <c r="S8" s="119">
        <v>89.798657718120808</v>
      </c>
      <c r="T8" s="118">
        <v>96.510067114093957</v>
      </c>
      <c r="U8" s="119">
        <v>97.718120805369125</v>
      </c>
      <c r="V8" s="120"/>
      <c r="W8" s="118">
        <v>102.95302013422818</v>
      </c>
      <c r="X8" s="119">
        <v>108.45637583892618</v>
      </c>
      <c r="Y8" s="118">
        <v>113.15436241610738</v>
      </c>
      <c r="Z8" s="119">
        <v>118.65771812080537</v>
      </c>
      <c r="AA8" s="118"/>
      <c r="AB8" s="118">
        <v>120.93959731543625</v>
      </c>
      <c r="AC8" s="119">
        <v>114.496644295302</v>
      </c>
      <c r="AD8" s="118">
        <v>112.48322147651007</v>
      </c>
      <c r="AE8" s="119">
        <v>130.46979865771812</v>
      </c>
      <c r="AF8" s="118"/>
      <c r="AG8" s="118">
        <v>131.6778523489933</v>
      </c>
      <c r="AH8" s="119">
        <v>133.02013422818791</v>
      </c>
      <c r="AI8" s="118">
        <v>143.62416107382549</v>
      </c>
      <c r="AJ8" s="119">
        <v>170.46979865771812</v>
      </c>
      <c r="AK8" s="118"/>
      <c r="AL8" s="118">
        <v>89.127516778523486</v>
      </c>
      <c r="AM8" s="119">
        <v>90.469798657718115</v>
      </c>
      <c r="AN8" s="118">
        <v>87.785234899328856</v>
      </c>
      <c r="AO8" s="119">
        <v>104.56375838926174</v>
      </c>
      <c r="AP8" s="118"/>
      <c r="AQ8" s="118">
        <v>107.38255033557047</v>
      </c>
      <c r="AR8" s="119">
        <v>103.89261744966443</v>
      </c>
      <c r="AS8" s="118">
        <v>96.107382550335572</v>
      </c>
      <c r="AT8" s="119">
        <v>103.22147651006711</v>
      </c>
      <c r="AU8" s="118"/>
      <c r="AV8" s="118">
        <v>90.469798657718115</v>
      </c>
      <c r="AW8" s="119">
        <v>102.14765100671141</v>
      </c>
      <c r="AX8" s="118">
        <v>107.38255033557047</v>
      </c>
      <c r="AY8" s="119">
        <v>101.87919463087248</v>
      </c>
      <c r="AZ8" s="118"/>
      <c r="BA8" s="118">
        <v>95.302013422818789</v>
      </c>
      <c r="BB8" s="119">
        <v>85.637583892617442</v>
      </c>
      <c r="BC8" s="118">
        <v>89.664429530201346</v>
      </c>
      <c r="BD8" s="119">
        <v>86.6</v>
      </c>
      <c r="BE8" s="118"/>
      <c r="BF8" s="118">
        <v>84.6</v>
      </c>
      <c r="BG8" s="119">
        <v>85.8</v>
      </c>
      <c r="BH8" s="118">
        <v>84.5</v>
      </c>
      <c r="BI8" s="119">
        <v>36</v>
      </c>
      <c r="BJ8" s="118"/>
      <c r="BK8" s="118">
        <v>43.1</v>
      </c>
      <c r="BL8" s="119">
        <v>49.6</v>
      </c>
      <c r="BM8" s="118">
        <v>52.1</v>
      </c>
      <c r="BN8" s="119">
        <v>51.9</v>
      </c>
      <c r="BO8" s="118"/>
      <c r="BP8" s="118">
        <v>56.3</v>
      </c>
      <c r="BQ8" s="119">
        <v>57.8</v>
      </c>
      <c r="BR8" s="118">
        <v>64.8</v>
      </c>
      <c r="BS8" s="119">
        <v>29.7</v>
      </c>
      <c r="BT8" s="118"/>
      <c r="BU8" s="118">
        <v>37.1</v>
      </c>
      <c r="BV8" s="119">
        <v>43.3</v>
      </c>
      <c r="BW8" s="118">
        <v>37.9</v>
      </c>
      <c r="BX8" s="119">
        <v>51.7</v>
      </c>
      <c r="BZ8" s="118">
        <v>54.8</v>
      </c>
      <c r="CA8" s="119">
        <v>56.5</v>
      </c>
      <c r="CB8" s="118">
        <v>55.3</v>
      </c>
      <c r="CC8" s="119">
        <v>24.1</v>
      </c>
      <c r="CE8" s="118">
        <v>33.1</v>
      </c>
      <c r="CF8" s="119">
        <v>37.1</v>
      </c>
      <c r="CG8" s="118">
        <v>28</v>
      </c>
      <c r="CH8" s="119">
        <v>25.7</v>
      </c>
      <c r="CJ8" s="118">
        <v>22.8</v>
      </c>
      <c r="CK8" s="119">
        <v>29.3</v>
      </c>
      <c r="CL8" s="118">
        <v>16.600000000000001</v>
      </c>
      <c r="CM8" s="119">
        <v>12.5</v>
      </c>
      <c r="CO8" s="118">
        <v>4.4000000000000004</v>
      </c>
      <c r="CP8" s="119">
        <v>29.1</v>
      </c>
      <c r="CQ8" s="118">
        <v>14.9</v>
      </c>
      <c r="CR8" s="119">
        <v>22.2</v>
      </c>
      <c r="CT8" s="198">
        <v>22</v>
      </c>
      <c r="CU8" s="237">
        <v>22</v>
      </c>
      <c r="CV8" s="198">
        <v>27</v>
      </c>
      <c r="CW8" s="237">
        <v>73</v>
      </c>
      <c r="CY8" s="198">
        <v>88</v>
      </c>
      <c r="CZ8" s="237">
        <v>64</v>
      </c>
      <c r="DA8" s="198">
        <v>50</v>
      </c>
      <c r="DB8" s="237">
        <v>107</v>
      </c>
      <c r="DD8" s="198">
        <f>31+9+2+54</f>
        <v>96</v>
      </c>
      <c r="DE8" s="237"/>
      <c r="DF8" s="198"/>
      <c r="DG8" s="237"/>
    </row>
    <row r="9" spans="1:111" s="63" customFormat="1" x14ac:dyDescent="0.25">
      <c r="A9" s="63" t="s">
        <v>37</v>
      </c>
      <c r="B9" s="64"/>
      <c r="C9" s="121">
        <v>292.48322147651004</v>
      </c>
      <c r="D9" s="122">
        <v>296.510067114094</v>
      </c>
      <c r="E9" s="121">
        <v>298.65771812080538</v>
      </c>
      <c r="F9" s="122">
        <v>296.77852348993287</v>
      </c>
      <c r="G9" s="123"/>
      <c r="H9" s="121">
        <v>304.16107382550331</v>
      </c>
      <c r="I9" s="122">
        <v>289.93288590604027</v>
      </c>
      <c r="J9" s="121">
        <v>291.40939597315435</v>
      </c>
      <c r="K9" s="122">
        <v>293.28859060402687</v>
      </c>
      <c r="L9" s="123"/>
      <c r="M9" s="121">
        <v>371.67785234899333</v>
      </c>
      <c r="N9" s="122">
        <v>390.60402684563758</v>
      </c>
      <c r="O9" s="121">
        <v>449.66442953020135</v>
      </c>
      <c r="P9" s="122">
        <v>461.20805369127515</v>
      </c>
      <c r="Q9" s="123"/>
      <c r="R9" s="121">
        <v>483.62416107382546</v>
      </c>
      <c r="S9" s="122">
        <v>527.3825503355705</v>
      </c>
      <c r="T9" s="121">
        <v>560.80536912751677</v>
      </c>
      <c r="U9" s="122">
        <v>580.13422818791946</v>
      </c>
      <c r="V9" s="123"/>
      <c r="W9" s="121">
        <v>605.90604026845631</v>
      </c>
      <c r="X9" s="122">
        <v>638.38926174496646</v>
      </c>
      <c r="Y9" s="121">
        <v>668.724832214765</v>
      </c>
      <c r="Z9" s="122">
        <v>694.22818791946304</v>
      </c>
      <c r="AA9" s="121"/>
      <c r="AB9" s="121">
        <v>743.22147651006708</v>
      </c>
      <c r="AC9" s="122">
        <v>767.24832214765092</v>
      </c>
      <c r="AD9" s="121">
        <v>762.28187919463085</v>
      </c>
      <c r="AE9" s="122">
        <v>800.53691275167785</v>
      </c>
      <c r="AF9" s="121"/>
      <c r="AG9" s="121">
        <v>807.24832214765104</v>
      </c>
      <c r="AH9" s="122">
        <v>814.09395973154358</v>
      </c>
      <c r="AI9" s="121">
        <v>841.87919463087246</v>
      </c>
      <c r="AJ9" s="122">
        <v>874.89932885906035</v>
      </c>
      <c r="AK9" s="121"/>
      <c r="AL9" s="121">
        <v>793.15436241610735</v>
      </c>
      <c r="AM9" s="122">
        <v>799.86577181208042</v>
      </c>
      <c r="AN9" s="121">
        <v>794.22818791946304</v>
      </c>
      <c r="AO9" s="122">
        <v>810.60402684563746</v>
      </c>
      <c r="AP9" s="121"/>
      <c r="AQ9" s="121">
        <v>814.09395973154358</v>
      </c>
      <c r="AR9" s="122">
        <v>802.28187919463085</v>
      </c>
      <c r="AS9" s="121">
        <v>792.48322147651015</v>
      </c>
      <c r="AT9" s="122">
        <v>793.02013422818789</v>
      </c>
      <c r="AU9" s="121"/>
      <c r="AV9" s="121">
        <v>775.97315436241604</v>
      </c>
      <c r="AW9" s="122">
        <v>785.10067114093954</v>
      </c>
      <c r="AX9" s="121">
        <v>806.30872483221481</v>
      </c>
      <c r="AY9" s="122">
        <v>801.20805369127515</v>
      </c>
      <c r="AZ9" s="121"/>
      <c r="BA9" s="121">
        <v>817.18120805369131</v>
      </c>
      <c r="BB9" s="122">
        <v>775.83892617449646</v>
      </c>
      <c r="BC9" s="121">
        <v>771.14093959731542</v>
      </c>
      <c r="BD9" s="122">
        <v>787</v>
      </c>
      <c r="BE9" s="121"/>
      <c r="BF9" s="121">
        <v>819.30000000000007</v>
      </c>
      <c r="BG9" s="122">
        <v>818.59999999999991</v>
      </c>
      <c r="BH9" s="121">
        <v>785</v>
      </c>
      <c r="BI9" s="122">
        <v>382.3</v>
      </c>
      <c r="BJ9" s="121"/>
      <c r="BK9" s="121">
        <v>1247</v>
      </c>
      <c r="BL9" s="122">
        <v>1344.5</v>
      </c>
      <c r="BM9" s="121">
        <v>1355.8</v>
      </c>
      <c r="BN9" s="122">
        <v>1348.2</v>
      </c>
      <c r="BO9" s="121"/>
      <c r="BP9" s="121">
        <v>1306.1000000000001</v>
      </c>
      <c r="BQ9" s="122">
        <v>1285.8999999999999</v>
      </c>
      <c r="BR9" s="121">
        <v>1294.2</v>
      </c>
      <c r="BS9" s="122">
        <v>1264.1000000000001</v>
      </c>
      <c r="BT9" s="121"/>
      <c r="BU9" s="121">
        <v>1282</v>
      </c>
      <c r="BV9" s="122">
        <v>1275.1999999999998</v>
      </c>
      <c r="BW9" s="121">
        <v>1254.3000000000002</v>
      </c>
      <c r="BX9" s="122">
        <v>1287.0000000000002</v>
      </c>
      <c r="BZ9" s="121">
        <v>1240.5999999999999</v>
      </c>
      <c r="CA9" s="122">
        <v>1280</v>
      </c>
      <c r="CB9" s="121">
        <v>1270.0999999999999</v>
      </c>
      <c r="CC9" s="122">
        <v>1308.5999999999999</v>
      </c>
      <c r="CE9" s="121">
        <v>1315.9</v>
      </c>
      <c r="CF9" s="122">
        <v>1361.6999999999998</v>
      </c>
      <c r="CG9" s="121">
        <v>1368.9</v>
      </c>
      <c r="CH9" s="122">
        <v>1430.3</v>
      </c>
      <c r="CJ9" s="121">
        <v>1456.8</v>
      </c>
      <c r="CK9" s="122">
        <v>1375.3</v>
      </c>
      <c r="CL9" s="121">
        <v>1370.9</v>
      </c>
      <c r="CM9" s="122">
        <v>1385.6999999999998</v>
      </c>
      <c r="CO9" s="121">
        <v>1375.9</v>
      </c>
      <c r="CP9" s="122">
        <v>1374</v>
      </c>
      <c r="CQ9" s="121">
        <v>1414.7</v>
      </c>
      <c r="CR9" s="122">
        <v>1580.5</v>
      </c>
      <c r="CT9" s="199">
        <v>1585</v>
      </c>
      <c r="CU9" s="238">
        <v>1835</v>
      </c>
      <c r="CV9" s="199">
        <v>1931</v>
      </c>
      <c r="CW9" s="238">
        <v>2183</v>
      </c>
      <c r="CY9" s="199">
        <v>2429</v>
      </c>
      <c r="CZ9" s="238">
        <v>2505</v>
      </c>
      <c r="DA9" s="199">
        <v>2652</v>
      </c>
      <c r="DB9" s="238">
        <v>2968</v>
      </c>
      <c r="DD9" s="199">
        <f>SUM(DD6:DD8)</f>
        <v>3059</v>
      </c>
      <c r="DE9" s="238"/>
      <c r="DF9" s="199"/>
      <c r="DG9" s="238"/>
    </row>
    <row r="10" spans="1:111" x14ac:dyDescent="0.25">
      <c r="C10" s="115"/>
      <c r="D10" s="116"/>
      <c r="E10" s="115"/>
      <c r="F10" s="116"/>
      <c r="G10" s="117"/>
      <c r="H10" s="115"/>
      <c r="I10" s="116"/>
      <c r="J10" s="115"/>
      <c r="K10" s="116"/>
      <c r="L10" s="117"/>
      <c r="M10" s="115"/>
      <c r="N10" s="116"/>
      <c r="O10" s="115"/>
      <c r="P10" s="116"/>
      <c r="Q10" s="117"/>
      <c r="R10" s="115"/>
      <c r="S10" s="116"/>
      <c r="T10" s="115"/>
      <c r="U10" s="116"/>
      <c r="V10" s="117"/>
      <c r="W10" s="115"/>
      <c r="X10" s="116"/>
      <c r="Y10" s="115"/>
      <c r="Z10" s="116"/>
      <c r="AA10" s="115"/>
      <c r="AB10" s="115"/>
      <c r="AC10" s="116"/>
      <c r="AD10" s="115"/>
      <c r="AE10" s="116"/>
      <c r="AF10" s="115"/>
      <c r="AG10" s="115"/>
      <c r="AH10" s="116"/>
      <c r="AI10" s="115"/>
      <c r="AJ10" s="116"/>
      <c r="AK10" s="115"/>
      <c r="AL10" s="115"/>
      <c r="AM10" s="116"/>
      <c r="AN10" s="115"/>
      <c r="AO10" s="116"/>
      <c r="AP10" s="115"/>
      <c r="AQ10" s="115"/>
      <c r="AR10" s="116"/>
      <c r="AS10" s="115"/>
      <c r="AT10" s="116"/>
      <c r="AU10" s="115"/>
      <c r="AV10" s="115"/>
      <c r="AW10" s="116"/>
      <c r="AX10" s="115"/>
      <c r="AY10" s="116"/>
      <c r="AZ10" s="115"/>
      <c r="BA10" s="115"/>
      <c r="BB10" s="116"/>
      <c r="BC10" s="115"/>
      <c r="BD10" s="116"/>
      <c r="BE10" s="115"/>
      <c r="BF10" s="115"/>
      <c r="BG10" s="116"/>
      <c r="BH10" s="115"/>
      <c r="BI10" s="116"/>
      <c r="BJ10" s="115"/>
      <c r="BK10" s="115"/>
      <c r="BL10" s="116"/>
      <c r="BM10" s="115"/>
      <c r="BN10" s="116"/>
      <c r="BO10" s="115"/>
      <c r="BP10" s="115"/>
      <c r="BQ10" s="116"/>
      <c r="BR10" s="115"/>
      <c r="BS10" s="116"/>
      <c r="BT10" s="115"/>
      <c r="BU10" s="115"/>
      <c r="BV10" s="116"/>
      <c r="BW10" s="115"/>
      <c r="BX10" s="116"/>
      <c r="BZ10" s="115"/>
      <c r="CA10" s="116"/>
      <c r="CB10" s="115"/>
      <c r="CC10" s="116"/>
      <c r="CE10" s="115"/>
      <c r="CF10" s="116"/>
      <c r="CG10" s="115"/>
      <c r="CH10" s="116"/>
      <c r="CJ10" s="115"/>
      <c r="CK10" s="116"/>
      <c r="CL10" s="115"/>
      <c r="CM10" s="116"/>
      <c r="CO10" s="115"/>
      <c r="CP10" s="116"/>
      <c r="CQ10" s="115"/>
      <c r="CR10" s="116"/>
      <c r="CT10" s="197"/>
      <c r="CU10" s="236"/>
      <c r="CV10" s="115"/>
      <c r="CW10" s="116"/>
      <c r="CY10" s="197"/>
      <c r="CZ10" s="236"/>
      <c r="DA10" s="115"/>
      <c r="DB10" s="116"/>
      <c r="DD10" s="197"/>
      <c r="DE10" s="236"/>
      <c r="DF10" s="115"/>
      <c r="DG10" s="116"/>
    </row>
    <row r="11" spans="1:111" x14ac:dyDescent="0.25">
      <c r="A11" s="11" t="s">
        <v>38</v>
      </c>
      <c r="C11" s="115">
        <v>201.74496644295303</v>
      </c>
      <c r="D11" s="116">
        <v>203.35570469798657</v>
      </c>
      <c r="E11" s="115">
        <v>208.99328859060401</v>
      </c>
      <c r="F11" s="116">
        <v>217.98657718120805</v>
      </c>
      <c r="G11" s="117"/>
      <c r="H11" s="115">
        <v>240</v>
      </c>
      <c r="I11" s="116">
        <v>256.24161073825502</v>
      </c>
      <c r="J11" s="115">
        <v>273.28859060402687</v>
      </c>
      <c r="K11" s="116">
        <v>254.22818791946307</v>
      </c>
      <c r="L11" s="117"/>
      <c r="M11" s="115">
        <v>298.255033557047</v>
      </c>
      <c r="N11" s="116">
        <v>315.70469798657717</v>
      </c>
      <c r="O11" s="115">
        <v>342.68456375838923</v>
      </c>
      <c r="P11" s="116">
        <v>306.97986577181206</v>
      </c>
      <c r="Q11" s="117"/>
      <c r="R11" s="115">
        <v>354.63087248322148</v>
      </c>
      <c r="S11" s="116">
        <v>361.47651006711408</v>
      </c>
      <c r="T11" s="115">
        <v>365.23489932885906</v>
      </c>
      <c r="U11" s="116">
        <v>299.06040268456377</v>
      </c>
      <c r="V11" s="117"/>
      <c r="W11" s="115">
        <v>311.40939597315435</v>
      </c>
      <c r="X11" s="116">
        <v>288.59060402684565</v>
      </c>
      <c r="Y11" s="115">
        <v>282.95302013422815</v>
      </c>
      <c r="Z11" s="116">
        <v>294.63087248322148</v>
      </c>
      <c r="AA11" s="115"/>
      <c r="AB11" s="115">
        <v>341.61073825503354</v>
      </c>
      <c r="AC11" s="116">
        <v>383.22147651006708</v>
      </c>
      <c r="AD11" s="115">
        <v>388.85906040268458</v>
      </c>
      <c r="AE11" s="116">
        <v>381.20805369127515</v>
      </c>
      <c r="AF11" s="115"/>
      <c r="AG11" s="115">
        <v>457.7181208053691</v>
      </c>
      <c r="AH11" s="116">
        <v>433.82550335570471</v>
      </c>
      <c r="AI11" s="115">
        <v>447.38255033557044</v>
      </c>
      <c r="AJ11" s="116">
        <v>387.78523489932883</v>
      </c>
      <c r="AK11" s="115"/>
      <c r="AL11" s="115">
        <v>446.30872483221475</v>
      </c>
      <c r="AM11" s="116">
        <v>438.79194630872485</v>
      </c>
      <c r="AN11" s="115">
        <v>439.32885906040269</v>
      </c>
      <c r="AO11" s="116">
        <v>368.32214765100673</v>
      </c>
      <c r="AP11" s="115"/>
      <c r="AQ11" s="115">
        <v>455.9731543624161</v>
      </c>
      <c r="AR11" s="116">
        <v>405.50335570469798</v>
      </c>
      <c r="AS11" s="115">
        <v>399.06040268456377</v>
      </c>
      <c r="AT11" s="116">
        <v>356.6442953020134</v>
      </c>
      <c r="AU11" s="115"/>
      <c r="AV11" s="115">
        <v>382.28187919463085</v>
      </c>
      <c r="AW11" s="116">
        <v>371.54362416107381</v>
      </c>
      <c r="AX11" s="115">
        <v>388.05369127516775</v>
      </c>
      <c r="AY11" s="116">
        <v>350.60402684563758</v>
      </c>
      <c r="AZ11" s="115"/>
      <c r="BA11" s="115">
        <v>392.21476510067112</v>
      </c>
      <c r="BB11" s="116">
        <v>405.50335570469798</v>
      </c>
      <c r="BC11" s="115">
        <v>380</v>
      </c>
      <c r="BD11" s="116">
        <v>342.5</v>
      </c>
      <c r="BE11" s="115"/>
      <c r="BF11" s="115">
        <v>370.6</v>
      </c>
      <c r="BG11" s="116">
        <v>393.4</v>
      </c>
      <c r="BH11" s="115">
        <v>349.8</v>
      </c>
      <c r="BI11" s="116">
        <v>142.1</v>
      </c>
      <c r="BJ11" s="115"/>
      <c r="BK11" s="115">
        <v>216.6</v>
      </c>
      <c r="BL11" s="116">
        <v>225.9</v>
      </c>
      <c r="BM11" s="115">
        <v>219.6</v>
      </c>
      <c r="BN11" s="116">
        <v>226.1</v>
      </c>
      <c r="BO11" s="115"/>
      <c r="BP11" s="115">
        <v>247.4</v>
      </c>
      <c r="BQ11" s="116">
        <v>245.7</v>
      </c>
      <c r="BR11" s="115">
        <v>237.2</v>
      </c>
      <c r="BS11" s="116">
        <v>219.8</v>
      </c>
      <c r="BT11" s="115"/>
      <c r="BU11" s="115">
        <v>234.9</v>
      </c>
      <c r="BV11" s="116">
        <v>229.8</v>
      </c>
      <c r="BW11" s="115">
        <v>232</v>
      </c>
      <c r="BX11" s="116">
        <v>229.7</v>
      </c>
      <c r="BZ11" s="115">
        <v>233.9</v>
      </c>
      <c r="CA11" s="116">
        <v>255.2</v>
      </c>
      <c r="CB11" s="115">
        <v>237.9</v>
      </c>
      <c r="CC11" s="116">
        <v>243.6</v>
      </c>
      <c r="CE11" s="115">
        <v>243.7</v>
      </c>
      <c r="CF11" s="116">
        <v>294</v>
      </c>
      <c r="CG11" s="115">
        <v>278.60000000000002</v>
      </c>
      <c r="CH11" s="116">
        <v>287.39999999999998</v>
      </c>
      <c r="CJ11" s="115">
        <v>321.89999999999998</v>
      </c>
      <c r="CK11" s="116">
        <v>308.5</v>
      </c>
      <c r="CL11" s="115">
        <v>347.9</v>
      </c>
      <c r="CM11" s="116">
        <v>334.9</v>
      </c>
      <c r="CO11" s="115">
        <v>320.10000000000002</v>
      </c>
      <c r="CP11" s="116">
        <v>296.3</v>
      </c>
      <c r="CQ11" s="115">
        <v>314.3</v>
      </c>
      <c r="CR11" s="116">
        <v>311.3</v>
      </c>
      <c r="CT11" s="197">
        <v>321</v>
      </c>
      <c r="CU11" s="236">
        <v>405</v>
      </c>
      <c r="CV11" s="197">
        <v>392</v>
      </c>
      <c r="CW11" s="236">
        <v>424</v>
      </c>
      <c r="CY11" s="197">
        <v>436</v>
      </c>
      <c r="CZ11" s="236">
        <v>434</v>
      </c>
      <c r="DA11" s="197">
        <v>403</v>
      </c>
      <c r="DB11" s="236">
        <v>439</v>
      </c>
      <c r="DD11" s="197">
        <v>483</v>
      </c>
      <c r="DE11" s="236"/>
      <c r="DF11" s="197"/>
      <c r="DG11" s="236"/>
    </row>
    <row r="12" spans="1:111" x14ac:dyDescent="0.25">
      <c r="A12" s="11" t="s">
        <v>17</v>
      </c>
      <c r="C12" s="115">
        <v>248.3221476510067</v>
      </c>
      <c r="D12" s="116">
        <v>271.67785234899327</v>
      </c>
      <c r="E12" s="115">
        <v>276.91275167785233</v>
      </c>
      <c r="F12" s="116">
        <v>273.1543624161074</v>
      </c>
      <c r="G12" s="117"/>
      <c r="H12" s="115">
        <v>297.18120805369125</v>
      </c>
      <c r="I12" s="116">
        <v>319.06040268456377</v>
      </c>
      <c r="J12" s="115">
        <v>317.18120805369125</v>
      </c>
      <c r="K12" s="116">
        <v>295.9731543624161</v>
      </c>
      <c r="L12" s="117"/>
      <c r="M12" s="115">
        <v>347.24832214765098</v>
      </c>
      <c r="N12" s="116">
        <v>403.89261744966444</v>
      </c>
      <c r="O12" s="115">
        <v>390.33557046979865</v>
      </c>
      <c r="P12" s="116">
        <v>378.38926174496646</v>
      </c>
      <c r="Q12" s="117"/>
      <c r="R12" s="115">
        <v>395.70469798657717</v>
      </c>
      <c r="S12" s="116">
        <v>425.7718120805369</v>
      </c>
      <c r="T12" s="115">
        <v>403.22147651006708</v>
      </c>
      <c r="U12" s="116">
        <v>375.57046979865771</v>
      </c>
      <c r="V12" s="117"/>
      <c r="W12" s="115">
        <v>361.34228187919462</v>
      </c>
      <c r="X12" s="116">
        <v>371.54362416107381</v>
      </c>
      <c r="Y12" s="115">
        <v>374.36241610738256</v>
      </c>
      <c r="Z12" s="116">
        <v>335.9731543624161</v>
      </c>
      <c r="AA12" s="115"/>
      <c r="AB12" s="115">
        <v>385.63758389261744</v>
      </c>
      <c r="AC12" s="116">
        <v>445.7718120805369</v>
      </c>
      <c r="AD12" s="115">
        <v>478.12080536912748</v>
      </c>
      <c r="AE12" s="116">
        <v>470.46979865771812</v>
      </c>
      <c r="AF12" s="115"/>
      <c r="AG12" s="115">
        <v>534.89932885906035</v>
      </c>
      <c r="AH12" s="116">
        <v>534.76510067114089</v>
      </c>
      <c r="AI12" s="115">
        <v>509.53020134228188</v>
      </c>
      <c r="AJ12" s="116">
        <v>504.83221476510067</v>
      </c>
      <c r="AK12" s="115"/>
      <c r="AL12" s="115">
        <v>490.06711409395973</v>
      </c>
      <c r="AM12" s="116">
        <v>525.36912751677846</v>
      </c>
      <c r="AN12" s="115">
        <v>501.744966442953</v>
      </c>
      <c r="AO12" s="116">
        <v>508.72483221476512</v>
      </c>
      <c r="AP12" s="115"/>
      <c r="AQ12" s="115">
        <v>512.48322147651004</v>
      </c>
      <c r="AR12" s="116">
        <v>531.00671140939596</v>
      </c>
      <c r="AS12" s="115">
        <v>577.04697986577185</v>
      </c>
      <c r="AT12" s="116">
        <v>544.16107382550331</v>
      </c>
      <c r="AU12" s="115"/>
      <c r="AV12" s="115">
        <v>550.60402684563758</v>
      </c>
      <c r="AW12" s="116">
        <v>555.70469798657712</v>
      </c>
      <c r="AX12" s="115">
        <v>567.24832214765104</v>
      </c>
      <c r="AY12" s="116">
        <v>454.09395973154363</v>
      </c>
      <c r="AZ12" s="115"/>
      <c r="BA12" s="115">
        <v>584.96644295302008</v>
      </c>
      <c r="BB12" s="116">
        <v>615.30201342281873</v>
      </c>
      <c r="BC12" s="115">
        <v>546.97986577181211</v>
      </c>
      <c r="BD12" s="116">
        <v>495.8</v>
      </c>
      <c r="BE12" s="115"/>
      <c r="BF12" s="115">
        <v>501.5</v>
      </c>
      <c r="BG12" s="116">
        <v>544.1</v>
      </c>
      <c r="BH12" s="115">
        <v>459.4</v>
      </c>
      <c r="BI12" s="116">
        <v>209.2</v>
      </c>
      <c r="BJ12" s="115"/>
      <c r="BK12" s="115">
        <v>299.60000000000002</v>
      </c>
      <c r="BL12" s="116">
        <v>356.5</v>
      </c>
      <c r="BM12" s="115">
        <v>332.2</v>
      </c>
      <c r="BN12" s="116">
        <v>285.60000000000002</v>
      </c>
      <c r="BO12" s="115"/>
      <c r="BP12" s="115">
        <v>339.8</v>
      </c>
      <c r="BQ12" s="116">
        <v>383.1</v>
      </c>
      <c r="BR12" s="115">
        <v>397.40000000000003</v>
      </c>
      <c r="BS12" s="116">
        <v>347.1</v>
      </c>
      <c r="BT12" s="115"/>
      <c r="BU12" s="115">
        <v>343.5</v>
      </c>
      <c r="BV12" s="116">
        <v>381.9</v>
      </c>
      <c r="BW12" s="115">
        <v>394.1</v>
      </c>
      <c r="BX12" s="116">
        <v>265.8</v>
      </c>
      <c r="BZ12" s="115">
        <v>318</v>
      </c>
      <c r="CA12" s="116">
        <v>361.79999999999995</v>
      </c>
      <c r="CB12" s="115">
        <v>504.3</v>
      </c>
      <c r="CC12" s="116">
        <v>359.20000000000005</v>
      </c>
      <c r="CE12" s="115">
        <v>507</v>
      </c>
      <c r="CF12" s="116">
        <v>724.1</v>
      </c>
      <c r="CG12" s="115">
        <v>639.70000000000005</v>
      </c>
      <c r="CH12" s="116">
        <v>635.19999999999993</v>
      </c>
      <c r="CJ12" s="115">
        <v>780.19999999999993</v>
      </c>
      <c r="CK12" s="116">
        <v>612.40000000000009</v>
      </c>
      <c r="CL12" s="115">
        <v>614.1</v>
      </c>
      <c r="CM12" s="116">
        <v>624.20000000000005</v>
      </c>
      <c r="CO12" s="115">
        <v>765.40000000000009</v>
      </c>
      <c r="CP12" s="116">
        <v>793</v>
      </c>
      <c r="CQ12" s="115">
        <v>799.3</v>
      </c>
      <c r="CR12" s="116">
        <v>646.90000000000009</v>
      </c>
      <c r="CT12" s="197">
        <v>768</v>
      </c>
      <c r="CU12" s="236">
        <v>853</v>
      </c>
      <c r="CV12" s="197">
        <v>804</v>
      </c>
      <c r="CW12" s="236">
        <v>734</v>
      </c>
      <c r="CY12" s="197">
        <v>508</v>
      </c>
      <c r="CZ12" s="236">
        <v>535</v>
      </c>
      <c r="DA12" s="197">
        <v>593</v>
      </c>
      <c r="DB12" s="236">
        <v>603</v>
      </c>
      <c r="DD12" s="197">
        <f>359+178+59</f>
        <v>596</v>
      </c>
      <c r="DE12" s="236"/>
      <c r="DF12" s="197"/>
      <c r="DG12" s="236"/>
    </row>
    <row r="13" spans="1:111" x14ac:dyDescent="0.25">
      <c r="A13" s="11" t="s">
        <v>152</v>
      </c>
      <c r="C13" s="115"/>
      <c r="D13" s="116"/>
      <c r="E13" s="115"/>
      <c r="F13" s="116"/>
      <c r="G13" s="117"/>
      <c r="H13" s="115"/>
      <c r="I13" s="116"/>
      <c r="J13" s="115"/>
      <c r="K13" s="116"/>
      <c r="L13" s="117"/>
      <c r="M13" s="115"/>
      <c r="N13" s="116"/>
      <c r="O13" s="115"/>
      <c r="P13" s="116"/>
      <c r="Q13" s="117"/>
      <c r="R13" s="115"/>
      <c r="S13" s="116"/>
      <c r="T13" s="115"/>
      <c r="U13" s="116"/>
      <c r="V13" s="117"/>
      <c r="W13" s="115"/>
      <c r="X13" s="116"/>
      <c r="Y13" s="115"/>
      <c r="Z13" s="116"/>
      <c r="AA13" s="115"/>
      <c r="AB13" s="115"/>
      <c r="AC13" s="116"/>
      <c r="AD13" s="115"/>
      <c r="AE13" s="116"/>
      <c r="AF13" s="115"/>
      <c r="AG13" s="115"/>
      <c r="AH13" s="116"/>
      <c r="AI13" s="115"/>
      <c r="AJ13" s="116"/>
      <c r="AK13" s="115"/>
      <c r="AL13" s="115"/>
      <c r="AM13" s="116"/>
      <c r="AN13" s="115"/>
      <c r="AO13" s="116"/>
      <c r="AP13" s="115"/>
      <c r="AQ13" s="115"/>
      <c r="AR13" s="116"/>
      <c r="AS13" s="115"/>
      <c r="AT13" s="116"/>
      <c r="AU13" s="115"/>
      <c r="AV13" s="115"/>
      <c r="AW13" s="116"/>
      <c r="AX13" s="115"/>
      <c r="AY13" s="116"/>
      <c r="AZ13" s="115"/>
      <c r="BA13" s="115"/>
      <c r="BB13" s="116"/>
      <c r="BC13" s="115"/>
      <c r="BD13" s="116"/>
      <c r="BE13" s="115"/>
      <c r="BF13" s="115"/>
      <c r="BG13" s="116"/>
      <c r="BH13" s="115"/>
      <c r="BI13" s="116"/>
      <c r="BJ13" s="115"/>
      <c r="BK13" s="115"/>
      <c r="BL13" s="116"/>
      <c r="BM13" s="115"/>
      <c r="BN13" s="116"/>
      <c r="BO13" s="115"/>
      <c r="BP13" s="115"/>
      <c r="BQ13" s="116"/>
      <c r="BR13" s="115"/>
      <c r="BS13" s="116"/>
      <c r="BT13" s="115"/>
      <c r="BU13" s="115"/>
      <c r="BV13" s="116"/>
      <c r="BW13" s="115"/>
      <c r="BX13" s="116"/>
      <c r="BZ13" s="115"/>
      <c r="CA13" s="116"/>
      <c r="CB13" s="115"/>
      <c r="CC13" s="116"/>
      <c r="CE13" s="115"/>
      <c r="CF13" s="116"/>
      <c r="CG13" s="115"/>
      <c r="CH13" s="116"/>
      <c r="CJ13" s="115"/>
      <c r="CK13" s="116"/>
      <c r="CL13" s="115"/>
      <c r="CM13" s="116"/>
      <c r="CO13" s="115"/>
      <c r="CP13" s="116"/>
      <c r="CQ13" s="115"/>
      <c r="CR13" s="116"/>
      <c r="CT13" s="197"/>
      <c r="CU13" s="236"/>
      <c r="CV13" s="197"/>
      <c r="CW13" s="236"/>
      <c r="CY13" s="197">
        <v>256</v>
      </c>
      <c r="CZ13" s="236">
        <v>381</v>
      </c>
      <c r="DA13" s="197">
        <v>355</v>
      </c>
      <c r="DB13" s="236">
        <v>249</v>
      </c>
      <c r="DD13" s="197">
        <v>193</v>
      </c>
      <c r="DE13" s="236"/>
      <c r="DF13" s="197"/>
      <c r="DG13" s="236"/>
    </row>
    <row r="14" spans="1:111" x14ac:dyDescent="0.25">
      <c r="A14" s="11" t="s">
        <v>156</v>
      </c>
      <c r="C14" s="115">
        <v>5.9060402684563753</v>
      </c>
      <c r="D14" s="116">
        <v>4.1610738255033555</v>
      </c>
      <c r="E14" s="115">
        <v>3.8926174496644292</v>
      </c>
      <c r="F14" s="116">
        <v>3.7583892617449663</v>
      </c>
      <c r="G14" s="117"/>
      <c r="H14" s="115">
        <v>3.4899328859060401</v>
      </c>
      <c r="I14" s="116">
        <v>1.8791946308724832</v>
      </c>
      <c r="J14" s="115">
        <v>1.8791946308724832</v>
      </c>
      <c r="K14" s="116">
        <v>6.5771812080536911</v>
      </c>
      <c r="L14" s="117"/>
      <c r="M14" s="115">
        <v>4.9664429530201337</v>
      </c>
      <c r="N14" s="116">
        <v>4.0268456375838921</v>
      </c>
      <c r="O14" s="115">
        <v>3.2214765100671139</v>
      </c>
      <c r="P14" s="116">
        <v>2.4161073825503356</v>
      </c>
      <c r="Q14" s="117"/>
      <c r="R14" s="115">
        <v>1.7449664429530201</v>
      </c>
      <c r="S14" s="116">
        <v>0</v>
      </c>
      <c r="T14" s="115">
        <v>0</v>
      </c>
      <c r="U14" s="116">
        <v>0</v>
      </c>
      <c r="V14" s="117"/>
      <c r="W14" s="115">
        <v>0</v>
      </c>
      <c r="X14" s="116">
        <v>0</v>
      </c>
      <c r="Y14" s="115">
        <v>0</v>
      </c>
      <c r="Z14" s="116">
        <v>0</v>
      </c>
      <c r="AA14" s="115"/>
      <c r="AB14" s="115">
        <v>0</v>
      </c>
      <c r="AC14" s="116">
        <v>0</v>
      </c>
      <c r="AD14" s="115">
        <v>0</v>
      </c>
      <c r="AE14" s="116">
        <v>0</v>
      </c>
      <c r="AF14" s="115"/>
      <c r="AG14" s="115">
        <v>0</v>
      </c>
      <c r="AH14" s="116">
        <v>0</v>
      </c>
      <c r="AI14" s="115">
        <v>0</v>
      </c>
      <c r="AJ14" s="116">
        <v>0</v>
      </c>
      <c r="AK14" s="115"/>
      <c r="AL14" s="115">
        <v>0</v>
      </c>
      <c r="AM14" s="116">
        <v>0</v>
      </c>
      <c r="AN14" s="115">
        <v>0</v>
      </c>
      <c r="AO14" s="116">
        <v>0</v>
      </c>
      <c r="AP14" s="115"/>
      <c r="AQ14" s="115"/>
      <c r="AR14" s="116"/>
      <c r="AS14" s="115"/>
      <c r="AT14" s="116"/>
      <c r="AU14" s="115"/>
      <c r="AV14" s="115"/>
      <c r="AW14" s="116"/>
      <c r="AX14" s="115"/>
      <c r="AY14" s="116"/>
      <c r="AZ14" s="115"/>
      <c r="BA14" s="115"/>
      <c r="BB14" s="116"/>
      <c r="BC14" s="115"/>
      <c r="BD14" s="116"/>
      <c r="BE14" s="115"/>
      <c r="BF14" s="115"/>
      <c r="BG14" s="116"/>
      <c r="BH14" s="115"/>
      <c r="BI14" s="116"/>
      <c r="BJ14" s="115"/>
      <c r="BK14" s="115"/>
      <c r="BL14" s="116"/>
      <c r="BM14" s="115"/>
      <c r="BN14" s="116"/>
      <c r="BO14" s="115"/>
      <c r="BP14" s="115"/>
      <c r="BQ14" s="116"/>
      <c r="BR14" s="115"/>
      <c r="BS14" s="116"/>
      <c r="BT14" s="115"/>
      <c r="BU14" s="115"/>
      <c r="BV14" s="116"/>
      <c r="BW14" s="115"/>
      <c r="BX14" s="116"/>
      <c r="BZ14" s="115"/>
      <c r="CA14" s="116"/>
      <c r="CB14" s="115"/>
      <c r="CC14" s="116"/>
      <c r="CE14" s="115"/>
      <c r="CF14" s="116"/>
      <c r="CG14" s="115"/>
      <c r="CH14" s="116"/>
      <c r="CJ14" s="115"/>
      <c r="CK14" s="116"/>
      <c r="CL14" s="115"/>
      <c r="CM14" s="116"/>
      <c r="CO14" s="115"/>
      <c r="CP14" s="116"/>
      <c r="CQ14" s="115"/>
      <c r="CR14" s="116"/>
      <c r="CT14" s="197"/>
      <c r="CU14" s="236"/>
      <c r="CV14" s="197"/>
      <c r="CW14" s="236"/>
      <c r="CY14" s="197">
        <v>107</v>
      </c>
      <c r="CZ14" s="236">
        <v>90</v>
      </c>
      <c r="DA14" s="197">
        <v>120</v>
      </c>
      <c r="DB14" s="236">
        <v>122</v>
      </c>
      <c r="DD14" s="197">
        <v>110</v>
      </c>
      <c r="DE14" s="236"/>
      <c r="DF14" s="197"/>
      <c r="DG14" s="236"/>
    </row>
    <row r="15" spans="1:111" x14ac:dyDescent="0.25">
      <c r="A15" s="11" t="s">
        <v>18</v>
      </c>
      <c r="C15" s="115">
        <v>46.442953020134226</v>
      </c>
      <c r="D15" s="116">
        <v>33.825503355704697</v>
      </c>
      <c r="E15" s="115">
        <v>30.604026845637584</v>
      </c>
      <c r="F15" s="116">
        <v>37.449664429530202</v>
      </c>
      <c r="G15" s="117"/>
      <c r="H15" s="115">
        <v>21.879194630872483</v>
      </c>
      <c r="I15" s="116">
        <v>61.208053691275168</v>
      </c>
      <c r="J15" s="115">
        <v>41.073825503355707</v>
      </c>
      <c r="K15" s="116">
        <v>136.51006711409394</v>
      </c>
      <c r="L15" s="117"/>
      <c r="M15" s="115">
        <v>50.335570469798654</v>
      </c>
      <c r="N15" s="116">
        <v>38.523489932885909</v>
      </c>
      <c r="O15" s="115">
        <v>43.758389261744966</v>
      </c>
      <c r="P15" s="116">
        <v>72.348993288590606</v>
      </c>
      <c r="Q15" s="117"/>
      <c r="R15" s="115">
        <v>60.268456375838923</v>
      </c>
      <c r="S15" s="116">
        <v>58.65771812080537</v>
      </c>
      <c r="T15" s="115">
        <v>54.496644295302012</v>
      </c>
      <c r="U15" s="116">
        <v>78.791946308724832</v>
      </c>
      <c r="V15" s="117"/>
      <c r="W15" s="115">
        <v>28.053691275167786</v>
      </c>
      <c r="X15" s="116">
        <v>28.859060402684563</v>
      </c>
      <c r="Y15" s="115">
        <v>28.724832214765101</v>
      </c>
      <c r="Z15" s="116">
        <v>34.09395973154362</v>
      </c>
      <c r="AA15" s="115"/>
      <c r="AB15" s="115">
        <v>27.651006711409394</v>
      </c>
      <c r="AC15" s="116">
        <v>32.483221476510067</v>
      </c>
      <c r="AD15" s="115">
        <v>28.859060402684563</v>
      </c>
      <c r="AE15" s="116">
        <v>33.154362416107382</v>
      </c>
      <c r="AF15" s="115"/>
      <c r="AG15" s="115">
        <v>33.691275167785236</v>
      </c>
      <c r="AH15" s="116">
        <v>33.422818791946305</v>
      </c>
      <c r="AI15" s="115">
        <v>27.651006711409394</v>
      </c>
      <c r="AJ15" s="116">
        <v>36.375838926174495</v>
      </c>
      <c r="AK15" s="115"/>
      <c r="AL15" s="115">
        <v>42.281879194630875</v>
      </c>
      <c r="AM15" s="116">
        <v>32.617449664429529</v>
      </c>
      <c r="AN15" s="115">
        <v>37.583892617449663</v>
      </c>
      <c r="AO15" s="116">
        <v>48.724832214765101</v>
      </c>
      <c r="AP15" s="115"/>
      <c r="AQ15" s="115">
        <v>51.140939597315437</v>
      </c>
      <c r="AR15" s="116">
        <v>52.483221476510067</v>
      </c>
      <c r="AS15" s="115">
        <v>48.053691275167786</v>
      </c>
      <c r="AT15" s="116">
        <v>50.469798657718123</v>
      </c>
      <c r="AU15" s="115"/>
      <c r="AV15" s="115">
        <v>54.630872483221474</v>
      </c>
      <c r="AW15" s="116">
        <v>39.463087248322147</v>
      </c>
      <c r="AX15" s="115">
        <v>41.34228187919463</v>
      </c>
      <c r="AY15" s="116">
        <v>50.201342281879192</v>
      </c>
      <c r="AZ15" s="115"/>
      <c r="BA15" s="115">
        <v>57.04697986577181</v>
      </c>
      <c r="BB15" s="116">
        <v>64.026845637583889</v>
      </c>
      <c r="BC15" s="115">
        <v>37.718120805369125</v>
      </c>
      <c r="BD15" s="116">
        <v>58.3</v>
      </c>
      <c r="BE15" s="115"/>
      <c r="BF15" s="115">
        <v>45</v>
      </c>
      <c r="BG15" s="116">
        <v>31.1</v>
      </c>
      <c r="BH15" s="115">
        <v>22.8</v>
      </c>
      <c r="BI15" s="116">
        <v>127.8</v>
      </c>
      <c r="BJ15" s="115"/>
      <c r="BK15" s="115">
        <v>10.6</v>
      </c>
      <c r="BL15" s="116">
        <v>30.6</v>
      </c>
      <c r="BM15" s="115">
        <v>37.299999999999997</v>
      </c>
      <c r="BN15" s="116">
        <v>44.7</v>
      </c>
      <c r="BO15" s="115"/>
      <c r="BP15" s="115">
        <v>30</v>
      </c>
      <c r="BQ15" s="116">
        <v>11.7</v>
      </c>
      <c r="BR15" s="115">
        <v>9.1999999999999993</v>
      </c>
      <c r="BS15" s="116">
        <v>28.2</v>
      </c>
      <c r="BT15" s="115"/>
      <c r="BU15" s="115">
        <v>7.4</v>
      </c>
      <c r="BV15" s="116">
        <v>9</v>
      </c>
      <c r="BW15" s="115">
        <v>5.9</v>
      </c>
      <c r="BX15" s="116">
        <v>6.9</v>
      </c>
      <c r="BZ15" s="115">
        <v>3.3</v>
      </c>
      <c r="CA15" s="116">
        <v>4.8</v>
      </c>
      <c r="CB15" s="115">
        <v>6.8</v>
      </c>
      <c r="CC15" s="116">
        <v>239.2</v>
      </c>
      <c r="CE15" s="115">
        <v>178.9</v>
      </c>
      <c r="CF15" s="116">
        <v>25.2</v>
      </c>
      <c r="CG15" s="115">
        <v>109.9</v>
      </c>
      <c r="CH15" s="116">
        <v>200.5</v>
      </c>
      <c r="CJ15" s="115">
        <v>118.5</v>
      </c>
      <c r="CK15" s="116">
        <v>196.2</v>
      </c>
      <c r="CL15" s="115">
        <v>117.1</v>
      </c>
      <c r="CM15" s="116">
        <v>258.5</v>
      </c>
      <c r="CO15" s="115">
        <v>144</v>
      </c>
      <c r="CP15" s="116">
        <v>413</v>
      </c>
      <c r="CQ15" s="115">
        <v>863.2</v>
      </c>
      <c r="CR15" s="116">
        <v>887.9</v>
      </c>
      <c r="CT15" s="197">
        <v>858</v>
      </c>
      <c r="CU15" s="236">
        <v>1504</v>
      </c>
      <c r="CV15" s="197">
        <v>1359</v>
      </c>
      <c r="CW15" s="236">
        <v>1518</v>
      </c>
      <c r="CY15" s="197">
        <v>1194</v>
      </c>
      <c r="CZ15" s="236">
        <v>993</v>
      </c>
      <c r="DA15" s="197">
        <v>878</v>
      </c>
      <c r="DB15" s="236">
        <v>1214</v>
      </c>
      <c r="DD15" s="197">
        <v>1131</v>
      </c>
      <c r="DE15" s="236"/>
      <c r="DF15" s="197"/>
      <c r="DG15" s="236"/>
    </row>
    <row r="16" spans="1:111" s="61" customFormat="1" x14ac:dyDescent="0.25">
      <c r="A16" s="61" t="s">
        <v>92</v>
      </c>
      <c r="B16" s="62"/>
      <c r="C16" s="118"/>
      <c r="D16" s="119"/>
      <c r="E16" s="118"/>
      <c r="F16" s="119"/>
      <c r="G16" s="120"/>
      <c r="H16" s="118"/>
      <c r="I16" s="119"/>
      <c r="J16" s="118"/>
      <c r="K16" s="119"/>
      <c r="L16" s="120"/>
      <c r="M16" s="118"/>
      <c r="N16" s="119"/>
      <c r="O16" s="118"/>
      <c r="P16" s="119"/>
      <c r="Q16" s="120"/>
      <c r="R16" s="118"/>
      <c r="S16" s="119"/>
      <c r="T16" s="118"/>
      <c r="U16" s="119"/>
      <c r="V16" s="120"/>
      <c r="W16" s="118"/>
      <c r="X16" s="119"/>
      <c r="Y16" s="118"/>
      <c r="Z16" s="119"/>
      <c r="AA16" s="118"/>
      <c r="AB16" s="118"/>
      <c r="AC16" s="119"/>
      <c r="AD16" s="118"/>
      <c r="AE16" s="119"/>
      <c r="AF16" s="118"/>
      <c r="AG16" s="118"/>
      <c r="AH16" s="119"/>
      <c r="AI16" s="118"/>
      <c r="AJ16" s="119"/>
      <c r="AK16" s="118"/>
      <c r="AL16" s="118"/>
      <c r="AM16" s="119"/>
      <c r="AN16" s="118"/>
      <c r="AO16" s="119"/>
      <c r="AP16" s="118"/>
      <c r="AQ16" s="118"/>
      <c r="AR16" s="119"/>
      <c r="AS16" s="118"/>
      <c r="AT16" s="119"/>
      <c r="AU16" s="118"/>
      <c r="AV16" s="118"/>
      <c r="AW16" s="119"/>
      <c r="AX16" s="118"/>
      <c r="AY16" s="119"/>
      <c r="AZ16" s="118"/>
      <c r="BA16" s="118"/>
      <c r="BB16" s="119"/>
      <c r="BC16" s="118"/>
      <c r="BD16" s="119"/>
      <c r="BE16" s="118"/>
      <c r="BF16" s="118"/>
      <c r="BG16" s="119"/>
      <c r="BH16" s="118">
        <v>111.6</v>
      </c>
      <c r="BI16" s="119">
        <v>885.7</v>
      </c>
      <c r="BJ16" s="118"/>
      <c r="BK16" s="118">
        <v>908.6</v>
      </c>
      <c r="BL16" s="119">
        <v>851.5</v>
      </c>
      <c r="BM16" s="118">
        <v>840.6</v>
      </c>
      <c r="BN16" s="119">
        <v>0</v>
      </c>
      <c r="BO16" s="118"/>
      <c r="BP16" s="118"/>
      <c r="BQ16" s="119"/>
      <c r="BR16" s="118"/>
      <c r="BS16" s="119"/>
      <c r="BT16" s="118"/>
      <c r="BU16" s="118"/>
      <c r="BV16" s="119"/>
      <c r="BW16" s="118"/>
      <c r="BX16" s="119"/>
      <c r="BZ16" s="118"/>
      <c r="CA16" s="119"/>
      <c r="CB16" s="118"/>
      <c r="CC16" s="119"/>
      <c r="CE16" s="118"/>
      <c r="CF16" s="119"/>
      <c r="CG16" s="118"/>
      <c r="CH16" s="119"/>
      <c r="CJ16" s="118"/>
      <c r="CK16" s="119">
        <v>135.69999999999999</v>
      </c>
      <c r="CL16" s="118">
        <v>147.30000000000001</v>
      </c>
      <c r="CM16" s="119">
        <v>164.1</v>
      </c>
      <c r="CO16" s="118">
        <v>161.1</v>
      </c>
      <c r="CP16" s="119">
        <v>168</v>
      </c>
      <c r="CQ16" s="118">
        <v>170.6</v>
      </c>
      <c r="CR16" s="119">
        <v>177.4</v>
      </c>
      <c r="CT16" s="198">
        <v>175</v>
      </c>
      <c r="CU16" s="237">
        <v>0</v>
      </c>
      <c r="CV16" s="118">
        <v>0</v>
      </c>
      <c r="CW16" s="237">
        <v>0</v>
      </c>
      <c r="CY16" s="198">
        <v>0</v>
      </c>
      <c r="CZ16" s="237">
        <v>0</v>
      </c>
      <c r="DA16" s="118"/>
      <c r="DB16" s="237"/>
      <c r="DD16" s="198"/>
      <c r="DE16" s="237"/>
      <c r="DF16" s="118"/>
      <c r="DG16" s="237"/>
    </row>
    <row r="17" spans="1:111" s="65" customFormat="1" x14ac:dyDescent="0.25">
      <c r="A17" s="65" t="s">
        <v>19</v>
      </c>
      <c r="B17" s="66"/>
      <c r="C17" s="124">
        <v>502.41610738255031</v>
      </c>
      <c r="D17" s="125">
        <v>513.02013422818789</v>
      </c>
      <c r="E17" s="124">
        <v>520.40268456375838</v>
      </c>
      <c r="F17" s="125">
        <v>532.34899328859058</v>
      </c>
      <c r="G17" s="126"/>
      <c r="H17" s="124">
        <v>562.55033557046977</v>
      </c>
      <c r="I17" s="125">
        <v>638.38926174496646</v>
      </c>
      <c r="J17" s="124">
        <v>633.42281879194627</v>
      </c>
      <c r="K17" s="125">
        <v>693.28859060402692</v>
      </c>
      <c r="L17" s="126"/>
      <c r="M17" s="124">
        <v>700.80536912751666</v>
      </c>
      <c r="N17" s="125">
        <v>762.14765100671138</v>
      </c>
      <c r="O17" s="124">
        <v>779.99999999999989</v>
      </c>
      <c r="P17" s="125">
        <v>760.13422818791935</v>
      </c>
      <c r="Q17" s="126"/>
      <c r="R17" s="124">
        <v>812.34899328859058</v>
      </c>
      <c r="S17" s="125">
        <v>845.90604026845631</v>
      </c>
      <c r="T17" s="124">
        <v>822.95302013422804</v>
      </c>
      <c r="U17" s="125">
        <v>753.42281879194638</v>
      </c>
      <c r="V17" s="126"/>
      <c r="W17" s="124">
        <v>700.80536912751677</v>
      </c>
      <c r="X17" s="125">
        <v>688.99328859060404</v>
      </c>
      <c r="Y17" s="124">
        <v>686.04026845637588</v>
      </c>
      <c r="Z17" s="125">
        <v>664.69798657718115</v>
      </c>
      <c r="AA17" s="124"/>
      <c r="AB17" s="124">
        <v>754.89932885906035</v>
      </c>
      <c r="AC17" s="125">
        <v>861.47651006711396</v>
      </c>
      <c r="AD17" s="124">
        <v>895.83892617449658</v>
      </c>
      <c r="AE17" s="125">
        <v>884.83221476510062</v>
      </c>
      <c r="AF17" s="124"/>
      <c r="AG17" s="124">
        <v>1026.3087248322147</v>
      </c>
      <c r="AH17" s="125">
        <v>1002.0134228187918</v>
      </c>
      <c r="AI17" s="124">
        <v>984.56375838926181</v>
      </c>
      <c r="AJ17" s="125">
        <v>928.99328859060404</v>
      </c>
      <c r="AK17" s="124"/>
      <c r="AL17" s="124">
        <v>978.65771812080538</v>
      </c>
      <c r="AM17" s="125">
        <v>996.77852348993281</v>
      </c>
      <c r="AN17" s="124">
        <v>978.65771812080538</v>
      </c>
      <c r="AO17" s="125">
        <v>925.77181208053696</v>
      </c>
      <c r="AP17" s="124"/>
      <c r="AQ17" s="124">
        <v>1019.5973154362415</v>
      </c>
      <c r="AR17" s="125">
        <v>988.99328859060404</v>
      </c>
      <c r="AS17" s="124">
        <v>1024.1610738255033</v>
      </c>
      <c r="AT17" s="125">
        <v>951.27516778523488</v>
      </c>
      <c r="AU17" s="124"/>
      <c r="AV17" s="124">
        <v>987.51677852348985</v>
      </c>
      <c r="AW17" s="125">
        <v>966.71140939597308</v>
      </c>
      <c r="AX17" s="124">
        <v>996.64429530201346</v>
      </c>
      <c r="AY17" s="125">
        <v>854.89932885906035</v>
      </c>
      <c r="AZ17" s="124"/>
      <c r="BA17" s="124">
        <v>1034.2281879194629</v>
      </c>
      <c r="BB17" s="125">
        <v>1084.8322147651006</v>
      </c>
      <c r="BC17" s="124">
        <v>964.69798657718127</v>
      </c>
      <c r="BD17" s="125">
        <v>896.59999999999991</v>
      </c>
      <c r="BE17" s="124"/>
      <c r="BF17" s="124">
        <v>917.1</v>
      </c>
      <c r="BG17" s="125">
        <v>968.6</v>
      </c>
      <c r="BH17" s="124">
        <v>943.6</v>
      </c>
      <c r="BI17" s="125">
        <v>1364.8</v>
      </c>
      <c r="BJ17" s="124"/>
      <c r="BK17" s="124">
        <v>1435.4</v>
      </c>
      <c r="BL17" s="125">
        <v>1464.5</v>
      </c>
      <c r="BM17" s="124">
        <v>1429.6999999999998</v>
      </c>
      <c r="BN17" s="125">
        <v>556.40000000000009</v>
      </c>
      <c r="BO17" s="124"/>
      <c r="BP17" s="124">
        <v>617.20000000000005</v>
      </c>
      <c r="BQ17" s="125">
        <v>640.5</v>
      </c>
      <c r="BR17" s="124">
        <v>643.80000000000007</v>
      </c>
      <c r="BS17" s="125">
        <v>595.10000000000014</v>
      </c>
      <c r="BT17" s="124"/>
      <c r="BU17" s="124">
        <v>585.79999999999995</v>
      </c>
      <c r="BV17" s="125">
        <v>620.70000000000005</v>
      </c>
      <c r="BW17" s="124">
        <v>632</v>
      </c>
      <c r="BX17" s="125">
        <v>502.4</v>
      </c>
      <c r="BZ17" s="124">
        <v>555.19999999999993</v>
      </c>
      <c r="CA17" s="125">
        <v>621.79999999999995</v>
      </c>
      <c r="CB17" s="124">
        <v>749</v>
      </c>
      <c r="CC17" s="125">
        <v>842</v>
      </c>
      <c r="CE17" s="124">
        <v>929.6</v>
      </c>
      <c r="CF17" s="125">
        <v>1043.3</v>
      </c>
      <c r="CG17" s="124">
        <v>1028.2</v>
      </c>
      <c r="CH17" s="125">
        <v>1123.0999999999999</v>
      </c>
      <c r="CJ17" s="124">
        <v>1220.5999999999999</v>
      </c>
      <c r="CK17" s="125">
        <v>1252.8000000000002</v>
      </c>
      <c r="CL17" s="124">
        <v>1226.3999999999999</v>
      </c>
      <c r="CM17" s="125">
        <v>1381.6999999999998</v>
      </c>
      <c r="CO17" s="124">
        <v>1390.6</v>
      </c>
      <c r="CP17" s="125">
        <v>1670.3</v>
      </c>
      <c r="CQ17" s="124">
        <v>2147.4</v>
      </c>
      <c r="CR17" s="125">
        <v>2023.5</v>
      </c>
      <c r="CT17" s="200">
        <v>2122</v>
      </c>
      <c r="CU17" s="239">
        <v>2762</v>
      </c>
      <c r="CV17" s="200">
        <v>2555</v>
      </c>
      <c r="CW17" s="239">
        <v>2676</v>
      </c>
      <c r="CY17" s="200">
        <v>2501</v>
      </c>
      <c r="CZ17" s="239">
        <v>2433</v>
      </c>
      <c r="DA17" s="200">
        <v>2349</v>
      </c>
      <c r="DB17" s="239">
        <v>2627</v>
      </c>
      <c r="DD17" s="200">
        <f>SUM(DD11:DD16)</f>
        <v>2513</v>
      </c>
      <c r="DE17" s="239"/>
      <c r="DF17" s="200"/>
      <c r="DG17" s="239"/>
    </row>
    <row r="18" spans="1:111" s="61" customFormat="1" x14ac:dyDescent="0.25">
      <c r="B18" s="62"/>
      <c r="C18" s="118"/>
      <c r="D18" s="119"/>
      <c r="E18" s="118"/>
      <c r="F18" s="119"/>
      <c r="G18" s="120"/>
      <c r="H18" s="118"/>
      <c r="I18" s="119"/>
      <c r="J18" s="118"/>
      <c r="K18" s="119"/>
      <c r="L18" s="120"/>
      <c r="M18" s="118"/>
      <c r="N18" s="119"/>
      <c r="O18" s="118"/>
      <c r="P18" s="119"/>
      <c r="Q18" s="120"/>
      <c r="R18" s="118"/>
      <c r="S18" s="119"/>
      <c r="T18" s="118"/>
      <c r="U18" s="119"/>
      <c r="V18" s="120"/>
      <c r="W18" s="118"/>
      <c r="X18" s="119"/>
      <c r="Y18" s="118"/>
      <c r="Z18" s="119"/>
      <c r="AA18" s="118"/>
      <c r="AB18" s="118"/>
      <c r="AC18" s="119"/>
      <c r="AD18" s="118"/>
      <c r="AE18" s="119"/>
      <c r="AF18" s="118"/>
      <c r="AG18" s="118"/>
      <c r="AH18" s="119"/>
      <c r="AI18" s="118"/>
      <c r="AJ18" s="119"/>
      <c r="AK18" s="118"/>
      <c r="AL18" s="118"/>
      <c r="AM18" s="119"/>
      <c r="AN18" s="118"/>
      <c r="AO18" s="119"/>
      <c r="AP18" s="118"/>
      <c r="AQ18" s="118"/>
      <c r="AR18" s="119"/>
      <c r="AS18" s="118"/>
      <c r="AT18" s="119"/>
      <c r="AU18" s="118"/>
      <c r="AV18" s="118"/>
      <c r="AW18" s="119"/>
      <c r="AX18" s="118"/>
      <c r="AY18" s="119"/>
      <c r="AZ18" s="118"/>
      <c r="BA18" s="118"/>
      <c r="BB18" s="119"/>
      <c r="BC18" s="118"/>
      <c r="BD18" s="119"/>
      <c r="BE18" s="118"/>
      <c r="BF18" s="118"/>
      <c r="BG18" s="119"/>
      <c r="BH18" s="118"/>
      <c r="BI18" s="119"/>
      <c r="BJ18" s="118"/>
      <c r="BK18" s="118"/>
      <c r="BL18" s="119"/>
      <c r="BM18" s="118"/>
      <c r="BN18" s="119"/>
      <c r="BO18" s="118"/>
      <c r="BP18" s="118"/>
      <c r="BQ18" s="119"/>
      <c r="BR18" s="118"/>
      <c r="BS18" s="119"/>
      <c r="BT18" s="118"/>
      <c r="BU18" s="118"/>
      <c r="BV18" s="119"/>
      <c r="BW18" s="118"/>
      <c r="BX18" s="119"/>
      <c r="BZ18" s="118"/>
      <c r="CA18" s="119"/>
      <c r="CB18" s="118"/>
      <c r="CC18" s="119"/>
      <c r="CE18" s="118"/>
      <c r="CF18" s="119"/>
      <c r="CG18" s="118"/>
      <c r="CH18" s="119"/>
      <c r="CJ18" s="118"/>
      <c r="CK18" s="119"/>
      <c r="CL18" s="118"/>
      <c r="CM18" s="119"/>
      <c r="CO18" s="118"/>
      <c r="CP18" s="119"/>
      <c r="CQ18" s="118"/>
      <c r="CR18" s="119"/>
      <c r="CT18" s="198"/>
      <c r="CU18" s="237"/>
      <c r="CV18" s="118"/>
      <c r="CW18" s="119"/>
      <c r="CY18" s="198"/>
      <c r="CZ18" s="237"/>
      <c r="DA18" s="118"/>
      <c r="DB18" s="119"/>
      <c r="DD18" s="198"/>
      <c r="DE18" s="237"/>
      <c r="DF18" s="118"/>
      <c r="DG18" s="119"/>
    </row>
    <row r="19" spans="1:111" s="63" customFormat="1" x14ac:dyDescent="0.25">
      <c r="A19" s="63" t="s">
        <v>20</v>
      </c>
      <c r="B19" s="64"/>
      <c r="C19" s="121">
        <v>794.89932885906035</v>
      </c>
      <c r="D19" s="122">
        <v>809.53020134228188</v>
      </c>
      <c r="E19" s="121">
        <v>819.06040268456377</v>
      </c>
      <c r="F19" s="122">
        <v>829.12751677852339</v>
      </c>
      <c r="G19" s="123"/>
      <c r="H19" s="121">
        <v>866.71140939597308</v>
      </c>
      <c r="I19" s="122">
        <v>928.32214765100673</v>
      </c>
      <c r="J19" s="121">
        <v>924.83221476510062</v>
      </c>
      <c r="K19" s="122">
        <v>986.57718120805384</v>
      </c>
      <c r="L19" s="123"/>
      <c r="M19" s="121">
        <v>1072.4832214765099</v>
      </c>
      <c r="N19" s="122">
        <v>1152.7516778523491</v>
      </c>
      <c r="O19" s="121">
        <v>1229.6644295302012</v>
      </c>
      <c r="P19" s="122">
        <v>1221.3422818791946</v>
      </c>
      <c r="Q19" s="123"/>
      <c r="R19" s="121">
        <v>1295.9731543624162</v>
      </c>
      <c r="S19" s="122">
        <v>1373.2885906040269</v>
      </c>
      <c r="T19" s="121">
        <v>1383.7583892617449</v>
      </c>
      <c r="U19" s="122">
        <v>1333.5570469798658</v>
      </c>
      <c r="V19" s="123"/>
      <c r="W19" s="121">
        <v>1306.7114093959731</v>
      </c>
      <c r="X19" s="122">
        <v>1327.3825503355706</v>
      </c>
      <c r="Y19" s="121">
        <v>1354.7651006711408</v>
      </c>
      <c r="Z19" s="122">
        <v>1358.9261744966443</v>
      </c>
      <c r="AA19" s="121"/>
      <c r="AB19" s="121">
        <v>1498.1208053691275</v>
      </c>
      <c r="AC19" s="122">
        <v>1628.7248322147648</v>
      </c>
      <c r="AD19" s="121">
        <v>1658.1208053691275</v>
      </c>
      <c r="AE19" s="122">
        <v>1685.3691275167785</v>
      </c>
      <c r="AF19" s="121"/>
      <c r="AG19" s="121">
        <v>1833.5570469798658</v>
      </c>
      <c r="AH19" s="122">
        <v>1816.1073825503354</v>
      </c>
      <c r="AI19" s="121">
        <v>1826.4429530201342</v>
      </c>
      <c r="AJ19" s="122">
        <v>1803.8926174496644</v>
      </c>
      <c r="AK19" s="121"/>
      <c r="AL19" s="121">
        <v>1771.8120805369126</v>
      </c>
      <c r="AM19" s="122">
        <v>1796.6442953020132</v>
      </c>
      <c r="AN19" s="121">
        <v>1772.8859060402683</v>
      </c>
      <c r="AO19" s="122">
        <v>1736.3758389261743</v>
      </c>
      <c r="AP19" s="121"/>
      <c r="AQ19" s="121">
        <v>1833.6912751677851</v>
      </c>
      <c r="AR19" s="122">
        <v>1791.2751677852348</v>
      </c>
      <c r="AS19" s="121">
        <v>1816.6442953020135</v>
      </c>
      <c r="AT19" s="122">
        <v>1744.2953020134228</v>
      </c>
      <c r="AU19" s="121"/>
      <c r="AV19" s="121">
        <v>1763.489932885906</v>
      </c>
      <c r="AW19" s="122">
        <v>1751.8120805369126</v>
      </c>
      <c r="AX19" s="121">
        <v>1802.9530201342282</v>
      </c>
      <c r="AY19" s="122">
        <v>1656.1073825503354</v>
      </c>
      <c r="AZ19" s="121"/>
      <c r="BA19" s="121">
        <v>1851.4093959731542</v>
      </c>
      <c r="BB19" s="122">
        <v>1860.6711409395971</v>
      </c>
      <c r="BC19" s="121">
        <v>1735.8389261744967</v>
      </c>
      <c r="BD19" s="122">
        <v>1683.6</v>
      </c>
      <c r="BE19" s="121"/>
      <c r="BF19" s="121">
        <v>1736.4</v>
      </c>
      <c r="BG19" s="122">
        <v>1787.1999999999998</v>
      </c>
      <c r="BH19" s="121">
        <v>1728.6</v>
      </c>
      <c r="BI19" s="122">
        <v>1747.1</v>
      </c>
      <c r="BJ19" s="121"/>
      <c r="BK19" s="121">
        <v>2682.4</v>
      </c>
      <c r="BL19" s="122">
        <v>2809</v>
      </c>
      <c r="BM19" s="121">
        <v>2785.5</v>
      </c>
      <c r="BN19" s="122">
        <v>1904.6000000000001</v>
      </c>
      <c r="BO19" s="121"/>
      <c r="BP19" s="121">
        <v>1923.3000000000002</v>
      </c>
      <c r="BQ19" s="122">
        <v>1926.3999999999999</v>
      </c>
      <c r="BR19" s="121">
        <v>1938</v>
      </c>
      <c r="BS19" s="122">
        <v>1859.2000000000003</v>
      </c>
      <c r="BT19" s="121"/>
      <c r="BU19" s="121">
        <v>1867.8</v>
      </c>
      <c r="BV19" s="122">
        <v>1895.8999999999999</v>
      </c>
      <c r="BW19" s="121">
        <v>1886.3000000000002</v>
      </c>
      <c r="BX19" s="122">
        <v>1789.4</v>
      </c>
      <c r="BZ19" s="121">
        <v>1795.7999999999997</v>
      </c>
      <c r="CA19" s="122">
        <v>1901.8</v>
      </c>
      <c r="CB19" s="121">
        <v>2019.1</v>
      </c>
      <c r="CC19" s="122">
        <v>2150.6</v>
      </c>
      <c r="CE19" s="121">
        <v>2245.5</v>
      </c>
      <c r="CF19" s="122">
        <v>2405</v>
      </c>
      <c r="CG19" s="121">
        <v>2397.1000000000004</v>
      </c>
      <c r="CH19" s="122">
        <v>2553.3999999999996</v>
      </c>
      <c r="CJ19" s="121">
        <v>2677.3999999999996</v>
      </c>
      <c r="CK19" s="122">
        <v>2628.1000000000004</v>
      </c>
      <c r="CL19" s="121">
        <v>2597.3000000000002</v>
      </c>
      <c r="CM19" s="122">
        <v>2767.3999999999996</v>
      </c>
      <c r="CO19" s="121">
        <v>2766.5</v>
      </c>
      <c r="CP19" s="122">
        <v>3044.3</v>
      </c>
      <c r="CQ19" s="121">
        <v>3562.1000000000004</v>
      </c>
      <c r="CR19" s="122">
        <v>3604</v>
      </c>
      <c r="CT19" s="199">
        <v>3707</v>
      </c>
      <c r="CU19" s="238">
        <v>4597</v>
      </c>
      <c r="CV19" s="199">
        <v>4486</v>
      </c>
      <c r="CW19" s="238">
        <v>4859</v>
      </c>
      <c r="CY19" s="199">
        <v>4930</v>
      </c>
      <c r="CZ19" s="238">
        <v>4938</v>
      </c>
      <c r="DA19" s="199">
        <v>5001</v>
      </c>
      <c r="DB19" s="238">
        <v>5595</v>
      </c>
      <c r="DD19" s="199">
        <f>DD17+DD9</f>
        <v>5572</v>
      </c>
      <c r="DE19" s="238"/>
      <c r="DF19" s="199"/>
      <c r="DG19" s="238"/>
    </row>
    <row r="20" spans="1:111" x14ac:dyDescent="0.25">
      <c r="C20" s="115"/>
      <c r="D20" s="116"/>
      <c r="E20" s="115"/>
      <c r="F20" s="116"/>
      <c r="G20" s="117"/>
      <c r="H20" s="115"/>
      <c r="I20" s="116"/>
      <c r="J20" s="115"/>
      <c r="K20" s="116"/>
      <c r="L20" s="117"/>
      <c r="M20" s="115"/>
      <c r="N20" s="116"/>
      <c r="O20" s="115"/>
      <c r="P20" s="116"/>
      <c r="Q20" s="117"/>
      <c r="R20" s="115"/>
      <c r="S20" s="116"/>
      <c r="T20" s="115"/>
      <c r="U20" s="116"/>
      <c r="V20" s="117"/>
      <c r="W20" s="115"/>
      <c r="X20" s="116"/>
      <c r="Y20" s="115"/>
      <c r="Z20" s="116"/>
      <c r="AA20" s="115"/>
      <c r="AB20" s="115"/>
      <c r="AC20" s="116"/>
      <c r="AD20" s="115"/>
      <c r="AE20" s="116"/>
      <c r="AF20" s="115"/>
      <c r="AG20" s="115"/>
      <c r="AH20" s="116"/>
      <c r="AI20" s="115"/>
      <c r="AJ20" s="116"/>
      <c r="AK20" s="115"/>
      <c r="AL20" s="115"/>
      <c r="AM20" s="116"/>
      <c r="AN20" s="115"/>
      <c r="AO20" s="116"/>
      <c r="AP20" s="115"/>
      <c r="AQ20" s="115"/>
      <c r="AR20" s="116"/>
      <c r="AS20" s="115"/>
      <c r="AT20" s="116"/>
      <c r="AU20" s="115"/>
      <c r="AV20" s="115"/>
      <c r="AW20" s="116"/>
      <c r="AX20" s="115"/>
      <c r="AY20" s="116"/>
      <c r="AZ20" s="115"/>
      <c r="BA20" s="115"/>
      <c r="BB20" s="116"/>
      <c r="BC20" s="115"/>
      <c r="BD20" s="116"/>
      <c r="BE20" s="115"/>
      <c r="BF20" s="115"/>
      <c r="BG20" s="116"/>
      <c r="BH20" s="115"/>
      <c r="BI20" s="116"/>
      <c r="BJ20" s="115"/>
      <c r="BK20" s="115"/>
      <c r="BL20" s="116"/>
      <c r="BM20" s="115"/>
      <c r="BN20" s="116"/>
      <c r="BO20" s="115"/>
      <c r="BP20" s="115"/>
      <c r="BQ20" s="116"/>
      <c r="BR20" s="115"/>
      <c r="BS20" s="116"/>
      <c r="BT20" s="115"/>
      <c r="BU20" s="115"/>
      <c r="BV20" s="116"/>
      <c r="BW20" s="115"/>
      <c r="BX20" s="116"/>
      <c r="BZ20" s="115"/>
      <c r="CA20" s="116"/>
      <c r="CB20" s="115"/>
      <c r="CC20" s="116"/>
      <c r="CE20" s="115"/>
      <c r="CF20" s="116"/>
      <c r="CG20" s="115"/>
      <c r="CH20" s="116"/>
      <c r="CJ20" s="115"/>
      <c r="CK20" s="116"/>
      <c r="CL20" s="115"/>
      <c r="CM20" s="116"/>
      <c r="CO20" s="115"/>
      <c r="CP20" s="116"/>
      <c r="CQ20" s="115"/>
      <c r="CR20" s="116"/>
      <c r="CT20" s="197"/>
      <c r="CU20" s="236"/>
      <c r="CV20" s="115"/>
      <c r="CW20" s="116"/>
      <c r="CY20" s="197"/>
      <c r="CZ20" s="236"/>
      <c r="DA20" s="115"/>
      <c r="DB20" s="116"/>
      <c r="DD20" s="197"/>
      <c r="DE20" s="236"/>
      <c r="DF20" s="115"/>
      <c r="DG20" s="116"/>
    </row>
    <row r="21" spans="1:111" x14ac:dyDescent="0.25">
      <c r="A21" s="58" t="s">
        <v>16</v>
      </c>
      <c r="C21" s="115"/>
      <c r="D21" s="116"/>
      <c r="E21" s="115"/>
      <c r="F21" s="116"/>
      <c r="G21" s="117"/>
      <c r="H21" s="115"/>
      <c r="I21" s="116"/>
      <c r="J21" s="115"/>
      <c r="K21" s="116"/>
      <c r="L21" s="117"/>
      <c r="M21" s="115"/>
      <c r="N21" s="116"/>
      <c r="O21" s="115"/>
      <c r="P21" s="116"/>
      <c r="Q21" s="117"/>
      <c r="R21" s="115"/>
      <c r="S21" s="116"/>
      <c r="T21" s="115"/>
      <c r="U21" s="116"/>
      <c r="V21" s="117"/>
      <c r="W21" s="115"/>
      <c r="X21" s="116"/>
      <c r="Y21" s="115"/>
      <c r="Z21" s="116"/>
      <c r="AA21" s="115"/>
      <c r="AB21" s="115"/>
      <c r="AC21" s="116"/>
      <c r="AD21" s="115"/>
      <c r="AE21" s="116"/>
      <c r="AF21" s="115"/>
      <c r="AG21" s="115"/>
      <c r="AH21" s="116"/>
      <c r="AI21" s="115"/>
      <c r="AJ21" s="116"/>
      <c r="AK21" s="115"/>
      <c r="AL21" s="115"/>
      <c r="AM21" s="116"/>
      <c r="AN21" s="115"/>
      <c r="AO21" s="116"/>
      <c r="AP21" s="115"/>
      <c r="AQ21" s="115"/>
      <c r="AR21" s="116"/>
      <c r="AS21" s="115"/>
      <c r="AT21" s="116"/>
      <c r="AU21" s="115"/>
      <c r="AV21" s="115"/>
      <c r="AW21" s="116"/>
      <c r="AX21" s="115"/>
      <c r="AY21" s="116"/>
      <c r="AZ21" s="115"/>
      <c r="BA21" s="115"/>
      <c r="BB21" s="116"/>
      <c r="BC21" s="115"/>
      <c r="BD21" s="116"/>
      <c r="BE21" s="115"/>
      <c r="BF21" s="115"/>
      <c r="BG21" s="116"/>
      <c r="BH21" s="115"/>
      <c r="BI21" s="116"/>
      <c r="BJ21" s="115"/>
      <c r="BK21" s="115"/>
      <c r="BL21" s="116"/>
      <c r="BM21" s="115"/>
      <c r="BN21" s="116"/>
      <c r="BO21" s="115"/>
      <c r="BP21" s="115"/>
      <c r="BQ21" s="116"/>
      <c r="BR21" s="115"/>
      <c r="BS21" s="116"/>
      <c r="BT21" s="115"/>
      <c r="BU21" s="115"/>
      <c r="BV21" s="116"/>
      <c r="BW21" s="115"/>
      <c r="BX21" s="116"/>
      <c r="BZ21" s="115"/>
      <c r="CA21" s="116"/>
      <c r="CB21" s="115"/>
      <c r="CC21" s="116"/>
      <c r="CE21" s="115"/>
      <c r="CF21" s="116"/>
      <c r="CG21" s="115"/>
      <c r="CH21" s="116"/>
      <c r="CJ21" s="115"/>
      <c r="CK21" s="116"/>
      <c r="CL21" s="115"/>
      <c r="CM21" s="116"/>
      <c r="CO21" s="115"/>
      <c r="CP21" s="116"/>
      <c r="CQ21" s="115"/>
      <c r="CR21" s="116"/>
      <c r="CT21" s="197"/>
      <c r="CU21" s="236"/>
      <c r="CV21" s="115"/>
      <c r="CW21" s="236"/>
      <c r="CY21" s="197"/>
      <c r="CZ21" s="236"/>
      <c r="DA21" s="115"/>
      <c r="DB21" s="236"/>
      <c r="DD21" s="197"/>
      <c r="DE21" s="236"/>
      <c r="DF21" s="115"/>
      <c r="DG21" s="236"/>
    </row>
    <row r="22" spans="1:111" x14ac:dyDescent="0.25">
      <c r="A22" s="11" t="s">
        <v>21</v>
      </c>
      <c r="C22" s="115">
        <v>368.05369127516775</v>
      </c>
      <c r="D22" s="116">
        <v>362.81879194630869</v>
      </c>
      <c r="E22" s="115">
        <v>345.36912751677852</v>
      </c>
      <c r="F22" s="116">
        <v>358.65771812080538</v>
      </c>
      <c r="G22" s="117"/>
      <c r="H22" s="115">
        <v>363.89261744966444</v>
      </c>
      <c r="I22" s="116">
        <v>339.06040268456377</v>
      </c>
      <c r="J22" s="115">
        <v>357.44966442953017</v>
      </c>
      <c r="K22" s="116">
        <v>374.09395973154363</v>
      </c>
      <c r="L22" s="117"/>
      <c r="M22" s="115">
        <v>387.5167785234899</v>
      </c>
      <c r="N22" s="116">
        <v>382.14765100671138</v>
      </c>
      <c r="O22" s="115">
        <v>397.31543624161071</v>
      </c>
      <c r="P22" s="116">
        <v>435.70469798657717</v>
      </c>
      <c r="Q22" s="117"/>
      <c r="R22" s="115">
        <v>447.91946308724829</v>
      </c>
      <c r="S22" s="116">
        <v>450.33557046979865</v>
      </c>
      <c r="T22" s="115">
        <v>482.95302013422815</v>
      </c>
      <c r="U22" s="116">
        <v>460</v>
      </c>
      <c r="V22" s="117"/>
      <c r="W22" s="115">
        <v>463.22147651006708</v>
      </c>
      <c r="X22" s="116">
        <v>470.85906040268458</v>
      </c>
      <c r="Y22" s="115">
        <v>474.8993288590604</v>
      </c>
      <c r="Z22" s="116">
        <v>499.19463087248323</v>
      </c>
      <c r="AA22" s="115"/>
      <c r="AB22" s="115">
        <v>511.40939597315435</v>
      </c>
      <c r="AC22" s="116">
        <v>540.93959731543623</v>
      </c>
      <c r="AD22" s="115">
        <v>535.83892617449658</v>
      </c>
      <c r="AE22" s="116">
        <v>551.00671140939596</v>
      </c>
      <c r="AF22" s="115"/>
      <c r="AG22" s="115">
        <v>535.43624161073819</v>
      </c>
      <c r="AH22" s="116">
        <v>534.63087248322142</v>
      </c>
      <c r="AI22" s="115">
        <v>536.91275167785238</v>
      </c>
      <c r="AJ22" s="116">
        <v>544.96644295302008</v>
      </c>
      <c r="AK22" s="115"/>
      <c r="AL22" s="115">
        <v>552.48322147651004</v>
      </c>
      <c r="AM22" s="116">
        <v>745.234899328859</v>
      </c>
      <c r="AN22" s="115">
        <v>758.38926174496646</v>
      </c>
      <c r="AO22" s="116">
        <v>769.1275167785235</v>
      </c>
      <c r="AP22" s="115"/>
      <c r="AQ22" s="115">
        <v>747.78523489932888</v>
      </c>
      <c r="AR22" s="116">
        <v>752.08053691275165</v>
      </c>
      <c r="AS22" s="115">
        <v>753.15436241610735</v>
      </c>
      <c r="AT22" s="116">
        <v>760.67114093959731</v>
      </c>
      <c r="AU22" s="115"/>
      <c r="AV22" s="115">
        <v>751.67785234899327</v>
      </c>
      <c r="AW22" s="116">
        <v>763.08724832214762</v>
      </c>
      <c r="AX22" s="115">
        <v>793.69127516778519</v>
      </c>
      <c r="AY22" s="116">
        <v>801.20805369127515</v>
      </c>
      <c r="AZ22" s="115"/>
      <c r="BA22" s="115">
        <v>846.97986577181211</v>
      </c>
      <c r="BB22" s="116">
        <v>802.55033557046977</v>
      </c>
      <c r="BC22" s="115">
        <v>798.79194630872485</v>
      </c>
      <c r="BD22" s="116">
        <v>808.6</v>
      </c>
      <c r="BE22" s="115"/>
      <c r="BF22" s="115">
        <v>802.1</v>
      </c>
      <c r="BG22" s="116">
        <v>801.7</v>
      </c>
      <c r="BH22" s="115">
        <v>760.2</v>
      </c>
      <c r="BI22" s="116">
        <v>951.4</v>
      </c>
      <c r="BJ22" s="115"/>
      <c r="BK22" s="115">
        <v>971.5</v>
      </c>
      <c r="BL22" s="116">
        <v>982.2</v>
      </c>
      <c r="BM22" s="115">
        <v>993.3</v>
      </c>
      <c r="BN22" s="116">
        <v>816.3</v>
      </c>
      <c r="BO22" s="115"/>
      <c r="BP22" s="115">
        <v>774.9</v>
      </c>
      <c r="BQ22" s="116">
        <v>767.2</v>
      </c>
      <c r="BR22" s="115">
        <v>774.5</v>
      </c>
      <c r="BS22" s="116">
        <v>743.2</v>
      </c>
      <c r="BT22" s="115"/>
      <c r="BU22" s="115">
        <v>713.8</v>
      </c>
      <c r="BV22" s="116">
        <v>687.7</v>
      </c>
      <c r="BW22" s="115">
        <v>656</v>
      </c>
      <c r="BX22" s="116">
        <v>651.4</v>
      </c>
      <c r="BZ22" s="115">
        <v>569.5</v>
      </c>
      <c r="CA22" s="116">
        <v>705.8</v>
      </c>
      <c r="CB22" s="115">
        <v>703</v>
      </c>
      <c r="CC22" s="116">
        <v>924</v>
      </c>
      <c r="CE22" s="115">
        <v>954.8</v>
      </c>
      <c r="CF22" s="116">
        <v>1005.6</v>
      </c>
      <c r="CG22" s="115">
        <v>979</v>
      </c>
      <c r="CH22" s="116">
        <v>1007.5</v>
      </c>
      <c r="CJ22" s="115">
        <v>1061.5999999999999</v>
      </c>
      <c r="CK22" s="116">
        <v>944.8</v>
      </c>
      <c r="CL22" s="115">
        <v>931.3</v>
      </c>
      <c r="CM22" s="116">
        <v>990.2</v>
      </c>
      <c r="CO22" s="115">
        <v>1013.9</v>
      </c>
      <c r="CP22" s="116">
        <v>940.1</v>
      </c>
      <c r="CQ22" s="115">
        <v>1368.4</v>
      </c>
      <c r="CR22" s="116">
        <v>1419.6</v>
      </c>
      <c r="CT22" s="197">
        <v>1439</v>
      </c>
      <c r="CU22" s="236">
        <v>1668</v>
      </c>
      <c r="CV22" s="197">
        <v>1718</v>
      </c>
      <c r="CW22" s="236">
        <v>1698</v>
      </c>
      <c r="CY22" s="197">
        <v>1828</v>
      </c>
      <c r="CZ22" s="236">
        <v>1792</v>
      </c>
      <c r="DA22" s="197">
        <v>1876</v>
      </c>
      <c r="DB22" s="236">
        <v>2038</v>
      </c>
      <c r="DD22" s="197">
        <v>2043</v>
      </c>
      <c r="DE22" s="236"/>
      <c r="DF22" s="197"/>
      <c r="DG22" s="236"/>
    </row>
    <row r="23" spans="1:111" x14ac:dyDescent="0.25">
      <c r="A23" s="11" t="s">
        <v>107</v>
      </c>
      <c r="C23" s="115"/>
      <c r="D23" s="116"/>
      <c r="E23" s="115"/>
      <c r="F23" s="116"/>
      <c r="G23" s="117"/>
      <c r="H23" s="115"/>
      <c r="I23" s="116"/>
      <c r="J23" s="115"/>
      <c r="K23" s="116"/>
      <c r="L23" s="117"/>
      <c r="M23" s="115"/>
      <c r="N23" s="116"/>
      <c r="O23" s="115"/>
      <c r="P23" s="116"/>
      <c r="Q23" s="117"/>
      <c r="R23" s="115"/>
      <c r="S23" s="116"/>
      <c r="T23" s="115"/>
      <c r="U23" s="116"/>
      <c r="V23" s="117"/>
      <c r="W23" s="115"/>
      <c r="X23" s="116"/>
      <c r="Y23" s="115"/>
      <c r="Z23" s="116"/>
      <c r="AA23" s="115"/>
      <c r="AB23" s="115"/>
      <c r="AC23" s="116"/>
      <c r="AD23" s="115"/>
      <c r="AE23" s="116"/>
      <c r="AF23" s="115"/>
      <c r="AG23" s="115"/>
      <c r="AH23" s="116"/>
      <c r="AI23" s="115"/>
      <c r="AJ23" s="116"/>
      <c r="AK23" s="115"/>
      <c r="AL23" s="115"/>
      <c r="AM23" s="116"/>
      <c r="AN23" s="115"/>
      <c r="AO23" s="116"/>
      <c r="AP23" s="115"/>
      <c r="AQ23" s="115"/>
      <c r="AR23" s="116"/>
      <c r="AS23" s="115"/>
      <c r="AT23" s="116"/>
      <c r="AU23" s="115"/>
      <c r="AV23" s="115"/>
      <c r="AW23" s="116"/>
      <c r="AX23" s="115"/>
      <c r="AY23" s="116"/>
      <c r="AZ23" s="115"/>
      <c r="BA23" s="115"/>
      <c r="BB23" s="116"/>
      <c r="BC23" s="115"/>
      <c r="BD23" s="116"/>
      <c r="BE23" s="115"/>
      <c r="BF23" s="115"/>
      <c r="BG23" s="116"/>
      <c r="BH23" s="115"/>
      <c r="BI23" s="116"/>
      <c r="BJ23" s="115"/>
      <c r="BK23" s="115"/>
      <c r="BL23" s="116"/>
      <c r="BM23" s="115"/>
      <c r="BN23" s="116"/>
      <c r="BO23" s="115"/>
      <c r="BP23" s="115"/>
      <c r="BQ23" s="116"/>
      <c r="BR23" s="115">
        <v>150</v>
      </c>
      <c r="BS23" s="116">
        <v>152.4</v>
      </c>
      <c r="BT23" s="115"/>
      <c r="BU23" s="115">
        <v>154.4</v>
      </c>
      <c r="BV23" s="116">
        <v>156.4</v>
      </c>
      <c r="BW23" s="115">
        <v>150.30000000000001</v>
      </c>
      <c r="BX23" s="116">
        <v>152.4</v>
      </c>
      <c r="BZ23" s="115">
        <v>154.4</v>
      </c>
      <c r="CA23" s="116">
        <v>156.4</v>
      </c>
      <c r="CB23" s="115">
        <v>150.30000000000001</v>
      </c>
      <c r="CC23" s="116">
        <v>152.4</v>
      </c>
      <c r="CE23" s="115">
        <v>154.4</v>
      </c>
      <c r="CF23" s="116">
        <v>156.4</v>
      </c>
      <c r="CG23" s="115">
        <v>150.30000000000001</v>
      </c>
      <c r="CH23" s="116">
        <v>152.4</v>
      </c>
      <c r="CJ23" s="115">
        <v>154.4</v>
      </c>
      <c r="CK23" s="116">
        <v>156.4</v>
      </c>
      <c r="CL23" s="115">
        <v>150.9</v>
      </c>
      <c r="CM23" s="116">
        <v>153.6</v>
      </c>
      <c r="CO23" s="115">
        <v>156.30000000000001</v>
      </c>
      <c r="CP23" s="116">
        <v>159</v>
      </c>
      <c r="CQ23" s="115">
        <v>152.6</v>
      </c>
      <c r="CR23" s="116">
        <v>155.4</v>
      </c>
      <c r="CT23" s="197">
        <v>158</v>
      </c>
      <c r="CU23" s="236">
        <v>161</v>
      </c>
      <c r="CV23" s="197">
        <v>152</v>
      </c>
      <c r="CW23" s="236">
        <v>155</v>
      </c>
      <c r="CY23" s="197">
        <v>158</v>
      </c>
      <c r="CZ23" s="236">
        <v>161</v>
      </c>
      <c r="DA23" s="197">
        <v>152</v>
      </c>
      <c r="DB23" s="236">
        <v>155</v>
      </c>
      <c r="DD23" s="197">
        <v>150</v>
      </c>
      <c r="DE23" s="236"/>
      <c r="DF23" s="197"/>
      <c r="DG23" s="236"/>
    </row>
    <row r="24" spans="1:111" s="61" customFormat="1" x14ac:dyDescent="0.25">
      <c r="A24" s="61" t="s">
        <v>5</v>
      </c>
      <c r="B24" s="62"/>
      <c r="C24" s="118">
        <v>7.7852348993288585</v>
      </c>
      <c r="D24" s="119">
        <v>7.9194630872483218</v>
      </c>
      <c r="E24" s="118">
        <v>8.4563758389261743</v>
      </c>
      <c r="F24" s="119">
        <v>8.4563758389261743</v>
      </c>
      <c r="G24" s="120"/>
      <c r="H24" s="118">
        <v>8.5906040268456376</v>
      </c>
      <c r="I24" s="119">
        <v>9.5302013422818792</v>
      </c>
      <c r="J24" s="118">
        <v>1.8791946308724832</v>
      </c>
      <c r="K24" s="119">
        <v>2.5503355704697985</v>
      </c>
      <c r="L24" s="120"/>
      <c r="M24" s="118">
        <v>2.6845637583892619</v>
      </c>
      <c r="N24" s="119">
        <v>3.3557046979865772</v>
      </c>
      <c r="O24" s="118">
        <v>3.8926174496644292</v>
      </c>
      <c r="P24" s="119">
        <v>4.9664429530201337</v>
      </c>
      <c r="Q24" s="120"/>
      <c r="R24" s="118">
        <v>5.2348993288590604</v>
      </c>
      <c r="S24" s="119">
        <v>5.6375838926174495</v>
      </c>
      <c r="T24" s="118">
        <v>6.174496644295302</v>
      </c>
      <c r="U24" s="119">
        <v>5.1006711409395971</v>
      </c>
      <c r="V24" s="120"/>
      <c r="W24" s="118">
        <v>4.2953020134228188</v>
      </c>
      <c r="X24" s="119">
        <v>4.6174496644295298</v>
      </c>
      <c r="Y24" s="118">
        <v>5.5033557046979862</v>
      </c>
      <c r="Z24" s="119">
        <v>2.8187919463087248</v>
      </c>
      <c r="AA24" s="118"/>
      <c r="AB24" s="118">
        <v>2.9530201342281877</v>
      </c>
      <c r="AC24" s="119">
        <v>3.087248322147651</v>
      </c>
      <c r="AD24" s="118">
        <v>0.93959731543624159</v>
      </c>
      <c r="AE24" s="119">
        <v>0.93959731543624159</v>
      </c>
      <c r="AF24" s="118"/>
      <c r="AG24" s="118">
        <v>0.67114093959731547</v>
      </c>
      <c r="AH24" s="119">
        <v>0.80536912751677847</v>
      </c>
      <c r="AI24" s="118">
        <v>0.80536912751677847</v>
      </c>
      <c r="AJ24" s="119">
        <v>0.80536912751677847</v>
      </c>
      <c r="AK24" s="118"/>
      <c r="AL24" s="118">
        <v>0.80536912751677847</v>
      </c>
      <c r="AM24" s="119">
        <v>0.80536912751677847</v>
      </c>
      <c r="AN24" s="118">
        <v>0.93959731543624159</v>
      </c>
      <c r="AO24" s="119">
        <v>0.93959731543624159</v>
      </c>
      <c r="AP24" s="118"/>
      <c r="AQ24" s="118">
        <v>1.0738255033557047</v>
      </c>
      <c r="AR24" s="119">
        <v>0.93959731543624159</v>
      </c>
      <c r="AS24" s="118">
        <v>0.93959731543624159</v>
      </c>
      <c r="AT24" s="119">
        <v>0.93959731543624159</v>
      </c>
      <c r="AU24" s="118"/>
      <c r="AV24" s="118">
        <v>0.80536912751677847</v>
      </c>
      <c r="AW24" s="119">
        <v>0.80536912751677847</v>
      </c>
      <c r="AX24" s="118">
        <v>0.80536912751677847</v>
      </c>
      <c r="AY24" s="119">
        <v>0.80536912751677847</v>
      </c>
      <c r="AZ24" s="118"/>
      <c r="BA24" s="118">
        <v>0.93959731543624159</v>
      </c>
      <c r="BB24" s="119">
        <v>0.93959731543624159</v>
      </c>
      <c r="BC24" s="118">
        <v>0.93959731543624159</v>
      </c>
      <c r="BD24" s="119">
        <v>0.9</v>
      </c>
      <c r="BE24" s="118"/>
      <c r="BF24" s="118">
        <v>0.93959731543624159</v>
      </c>
      <c r="BG24" s="119">
        <v>0</v>
      </c>
      <c r="BH24" s="118">
        <v>0</v>
      </c>
      <c r="BI24" s="119">
        <v>0</v>
      </c>
      <c r="BJ24" s="118"/>
      <c r="BK24" s="118">
        <v>0</v>
      </c>
      <c r="BL24" s="119">
        <v>0</v>
      </c>
      <c r="BM24" s="118">
        <v>0</v>
      </c>
      <c r="BN24" s="119">
        <v>0</v>
      </c>
      <c r="BO24" s="118"/>
      <c r="BP24" s="118">
        <v>0</v>
      </c>
      <c r="BQ24" s="119">
        <v>0</v>
      </c>
      <c r="BR24" s="118">
        <v>0</v>
      </c>
      <c r="BS24" s="119">
        <v>0</v>
      </c>
      <c r="BT24" s="118"/>
      <c r="BU24" s="118">
        <v>0</v>
      </c>
      <c r="BV24" s="119">
        <v>0</v>
      </c>
      <c r="BW24" s="118">
        <v>0</v>
      </c>
      <c r="BX24" s="119">
        <v>0</v>
      </c>
      <c r="BZ24" s="118">
        <v>0</v>
      </c>
      <c r="CA24" s="119">
        <v>0</v>
      </c>
      <c r="CB24" s="118">
        <v>0</v>
      </c>
      <c r="CC24" s="119">
        <v>0</v>
      </c>
      <c r="CE24" s="118">
        <v>0</v>
      </c>
      <c r="CF24" s="119">
        <v>0</v>
      </c>
      <c r="CG24" s="118">
        <v>0</v>
      </c>
      <c r="CH24" s="119">
        <v>0</v>
      </c>
      <c r="CJ24" s="118">
        <v>0</v>
      </c>
      <c r="CK24" s="119">
        <v>0</v>
      </c>
      <c r="CL24" s="118">
        <v>0</v>
      </c>
      <c r="CM24" s="119">
        <v>0</v>
      </c>
      <c r="CO24" s="118">
        <v>0</v>
      </c>
      <c r="CP24" s="119">
        <v>0</v>
      </c>
      <c r="CQ24" s="118">
        <v>0</v>
      </c>
      <c r="CR24" s="119"/>
      <c r="CT24" s="198">
        <v>0</v>
      </c>
      <c r="CU24" s="237"/>
      <c r="CV24" s="118"/>
      <c r="CW24" s="237"/>
      <c r="CY24" s="198">
        <v>0</v>
      </c>
      <c r="CZ24" s="237">
        <v>0</v>
      </c>
      <c r="DA24" s="118"/>
      <c r="DB24" s="237"/>
      <c r="DD24" s="198"/>
      <c r="DE24" s="237"/>
      <c r="DF24" s="118"/>
      <c r="DG24" s="237"/>
    </row>
    <row r="25" spans="1:111" x14ac:dyDescent="0.25">
      <c r="A25" s="11" t="s">
        <v>57</v>
      </c>
      <c r="C25" s="115">
        <v>375.83892617449663</v>
      </c>
      <c r="D25" s="116">
        <v>370.73825503355704</v>
      </c>
      <c r="E25" s="115">
        <v>353.82550335570471</v>
      </c>
      <c r="F25" s="116">
        <v>367.11409395973158</v>
      </c>
      <c r="G25" s="117"/>
      <c r="H25" s="115">
        <v>372.4832214765101</v>
      </c>
      <c r="I25" s="116">
        <v>348.59060402684565</v>
      </c>
      <c r="J25" s="115">
        <v>359.32885906040264</v>
      </c>
      <c r="K25" s="116">
        <v>376.64429530201346</v>
      </c>
      <c r="L25" s="117"/>
      <c r="M25" s="115">
        <v>390.20134228187919</v>
      </c>
      <c r="N25" s="116">
        <v>385.50335570469798</v>
      </c>
      <c r="O25" s="115">
        <v>401.20805369127515</v>
      </c>
      <c r="P25" s="116">
        <v>440.67114093959731</v>
      </c>
      <c r="Q25" s="117"/>
      <c r="R25" s="115">
        <v>453.15436241610735</v>
      </c>
      <c r="S25" s="116">
        <v>455.9731543624161</v>
      </c>
      <c r="T25" s="115">
        <v>489.12751677852344</v>
      </c>
      <c r="U25" s="116">
        <v>465.1006711409396</v>
      </c>
      <c r="V25" s="117"/>
      <c r="W25" s="115">
        <v>467.5167785234899</v>
      </c>
      <c r="X25" s="116">
        <v>475.47651006711413</v>
      </c>
      <c r="Y25" s="115">
        <v>480.40268456375838</v>
      </c>
      <c r="Z25" s="116">
        <v>502.01342281879198</v>
      </c>
      <c r="AA25" s="115"/>
      <c r="AB25" s="115">
        <v>514.3624161073825</v>
      </c>
      <c r="AC25" s="116">
        <v>544.02684563758385</v>
      </c>
      <c r="AD25" s="115">
        <v>536.77852348993281</v>
      </c>
      <c r="AE25" s="116">
        <v>551.94630872483219</v>
      </c>
      <c r="AF25" s="115"/>
      <c r="AG25" s="115">
        <v>536.1073825503355</v>
      </c>
      <c r="AH25" s="116">
        <v>535.43624161073819</v>
      </c>
      <c r="AI25" s="115">
        <v>537.71812080536915</v>
      </c>
      <c r="AJ25" s="116">
        <v>545.77181208053685</v>
      </c>
      <c r="AK25" s="115"/>
      <c r="AL25" s="115">
        <v>553.28859060402681</v>
      </c>
      <c r="AM25" s="116">
        <v>746.04026845637577</v>
      </c>
      <c r="AN25" s="115">
        <v>759.32885906040269</v>
      </c>
      <c r="AO25" s="116">
        <v>770.06711409395973</v>
      </c>
      <c r="AP25" s="115"/>
      <c r="AQ25" s="115">
        <v>748.85906040268458</v>
      </c>
      <c r="AR25" s="116">
        <v>753.02013422818789</v>
      </c>
      <c r="AS25" s="115">
        <v>754.09395973154358</v>
      </c>
      <c r="AT25" s="116">
        <v>761.61073825503354</v>
      </c>
      <c r="AU25" s="115"/>
      <c r="AV25" s="115">
        <v>752.48322147651004</v>
      </c>
      <c r="AW25" s="116">
        <v>763.89261744966439</v>
      </c>
      <c r="AX25" s="115">
        <v>794.49664429530196</v>
      </c>
      <c r="AY25" s="116">
        <v>802.01342281879192</v>
      </c>
      <c r="AZ25" s="115"/>
      <c r="BA25" s="115">
        <v>847.91946308724835</v>
      </c>
      <c r="BB25" s="116">
        <v>803.489932885906</v>
      </c>
      <c r="BC25" s="115">
        <v>799.73154362416108</v>
      </c>
      <c r="BD25" s="116">
        <v>809.5</v>
      </c>
      <c r="BE25" s="115"/>
      <c r="BF25" s="115">
        <v>803.03959731543625</v>
      </c>
      <c r="BG25" s="116">
        <v>801.7</v>
      </c>
      <c r="BH25" s="115">
        <v>760.2</v>
      </c>
      <c r="BI25" s="116">
        <v>951.4</v>
      </c>
      <c r="BJ25" s="115"/>
      <c r="BK25" s="115">
        <v>971.5</v>
      </c>
      <c r="BL25" s="116">
        <v>982.2</v>
      </c>
      <c r="BM25" s="115">
        <v>993.3</v>
      </c>
      <c r="BN25" s="116">
        <v>816.3</v>
      </c>
      <c r="BO25" s="115"/>
      <c r="BP25" s="115">
        <v>774.9</v>
      </c>
      <c r="BQ25" s="116">
        <v>767.2</v>
      </c>
      <c r="BR25" s="115">
        <v>924.5</v>
      </c>
      <c r="BS25" s="116">
        <v>895.6</v>
      </c>
      <c r="BT25" s="115"/>
      <c r="BU25" s="115">
        <v>868.19999999999993</v>
      </c>
      <c r="BV25" s="116">
        <v>844.1</v>
      </c>
      <c r="BW25" s="115">
        <v>806.3</v>
      </c>
      <c r="BX25" s="116">
        <v>803.8</v>
      </c>
      <c r="BZ25" s="115">
        <v>723.9</v>
      </c>
      <c r="CA25" s="116">
        <v>862.19999999999993</v>
      </c>
      <c r="CB25" s="115">
        <v>853.3</v>
      </c>
      <c r="CC25" s="116">
        <v>1076.4000000000001</v>
      </c>
      <c r="CE25" s="115">
        <v>1109.2</v>
      </c>
      <c r="CF25" s="116">
        <v>1162</v>
      </c>
      <c r="CG25" s="115">
        <v>1129.3</v>
      </c>
      <c r="CH25" s="116">
        <v>1159.9000000000001</v>
      </c>
      <c r="CJ25" s="115">
        <v>1216</v>
      </c>
      <c r="CK25" s="116">
        <v>1101.2</v>
      </c>
      <c r="CL25" s="115">
        <v>1082.2</v>
      </c>
      <c r="CM25" s="116">
        <v>1143.8</v>
      </c>
      <c r="CO25" s="115">
        <v>1170.2</v>
      </c>
      <c r="CP25" s="116">
        <v>1099.0999999999999</v>
      </c>
      <c r="CQ25" s="115">
        <v>1521</v>
      </c>
      <c r="CR25" s="116">
        <v>1575</v>
      </c>
      <c r="CT25" s="197">
        <v>1597</v>
      </c>
      <c r="CU25" s="236">
        <v>1829</v>
      </c>
      <c r="CV25" s="197">
        <v>1870</v>
      </c>
      <c r="CW25" s="236">
        <v>1853</v>
      </c>
      <c r="CY25" s="197">
        <v>1986</v>
      </c>
      <c r="CZ25" s="236">
        <v>1953</v>
      </c>
      <c r="DA25" s="197">
        <v>2028</v>
      </c>
      <c r="DB25" s="236">
        <v>2193</v>
      </c>
      <c r="DD25" s="197">
        <f>+DD22+DD23</f>
        <v>2193</v>
      </c>
      <c r="DE25" s="236"/>
      <c r="DF25" s="197"/>
      <c r="DG25" s="236"/>
    </row>
    <row r="26" spans="1:111" x14ac:dyDescent="0.25">
      <c r="A26" s="11" t="s">
        <v>28</v>
      </c>
      <c r="C26" s="115">
        <v>41.073825503355707</v>
      </c>
      <c r="D26" s="116">
        <v>41.34228187919463</v>
      </c>
      <c r="E26" s="115">
        <v>41.208053691275168</v>
      </c>
      <c r="F26" s="116">
        <v>42.281879194630875</v>
      </c>
      <c r="G26" s="117"/>
      <c r="H26" s="127">
        <v>43.624161073825505</v>
      </c>
      <c r="I26" s="116">
        <v>44.161073825503358</v>
      </c>
      <c r="J26" s="115">
        <v>43.221476510067113</v>
      </c>
      <c r="K26" s="116">
        <v>42.550335570469798</v>
      </c>
      <c r="L26" s="117"/>
      <c r="M26" s="115">
        <v>46.442953020134226</v>
      </c>
      <c r="N26" s="116">
        <v>50.469798657718123</v>
      </c>
      <c r="O26" s="115">
        <v>62.147651006711406</v>
      </c>
      <c r="P26" s="116">
        <v>63.624161073825505</v>
      </c>
      <c r="Q26" s="117"/>
      <c r="R26" s="115">
        <v>68.322147651006716</v>
      </c>
      <c r="S26" s="116">
        <v>69.127516778523486</v>
      </c>
      <c r="T26" s="115">
        <v>68.322147651006716</v>
      </c>
      <c r="U26" s="116">
        <v>66.308724832214764</v>
      </c>
      <c r="V26" s="117"/>
      <c r="W26" s="115">
        <v>66.174496644295303</v>
      </c>
      <c r="X26" s="116">
        <v>69.006711409395962</v>
      </c>
      <c r="Y26" s="115">
        <v>70.872483221476514</v>
      </c>
      <c r="Z26" s="116">
        <v>73.959731543624159</v>
      </c>
      <c r="AA26" s="115"/>
      <c r="AB26" s="115">
        <v>63.758389261744966</v>
      </c>
      <c r="AC26" s="116">
        <v>73.557046979865774</v>
      </c>
      <c r="AD26" s="115">
        <v>76.912751677852341</v>
      </c>
      <c r="AE26" s="116">
        <v>78.255033557046971</v>
      </c>
      <c r="AF26" s="115"/>
      <c r="AG26" s="115">
        <v>74.09395973154362</v>
      </c>
      <c r="AH26" s="116">
        <v>68.053691275167779</v>
      </c>
      <c r="AI26" s="115">
        <v>63.221476510067113</v>
      </c>
      <c r="AJ26" s="116">
        <v>81.610738255033553</v>
      </c>
      <c r="AK26" s="115"/>
      <c r="AL26" s="115">
        <v>75.570469798657712</v>
      </c>
      <c r="AM26" s="116">
        <v>71.677852348993284</v>
      </c>
      <c r="AN26" s="115">
        <v>73.959731543624159</v>
      </c>
      <c r="AO26" s="116">
        <v>88.724832214765101</v>
      </c>
      <c r="AP26" s="115"/>
      <c r="AQ26" s="115">
        <v>91.140939597315437</v>
      </c>
      <c r="AR26" s="116">
        <v>90.335570469798654</v>
      </c>
      <c r="AS26" s="115">
        <v>89.261744966442947</v>
      </c>
      <c r="AT26" s="116">
        <v>101.69127516778524</v>
      </c>
      <c r="AU26" s="115"/>
      <c r="AV26" s="115">
        <v>93.422818791946312</v>
      </c>
      <c r="AW26" s="116">
        <v>100.93959731543625</v>
      </c>
      <c r="AX26" s="115">
        <v>106.1744966442953</v>
      </c>
      <c r="AY26" s="116">
        <v>117.18120805369128</v>
      </c>
      <c r="AZ26" s="115"/>
      <c r="BA26" s="115">
        <v>108.85906040268456</v>
      </c>
      <c r="BB26" s="116">
        <v>117.71812080536913</v>
      </c>
      <c r="BC26" s="115">
        <v>119.32885906040268</v>
      </c>
      <c r="BD26" s="116">
        <v>117.5</v>
      </c>
      <c r="BE26" s="115"/>
      <c r="BF26" s="115">
        <v>113</v>
      </c>
      <c r="BG26" s="116">
        <v>112.9</v>
      </c>
      <c r="BH26" s="115">
        <v>117.89999999999999</v>
      </c>
      <c r="BI26" s="116">
        <v>73.900000000000006</v>
      </c>
      <c r="BJ26" s="115"/>
      <c r="BK26" s="115">
        <v>124.9</v>
      </c>
      <c r="BL26" s="116">
        <v>127</v>
      </c>
      <c r="BM26" s="115">
        <v>138.19999999999999</v>
      </c>
      <c r="BN26" s="116">
        <v>140.9</v>
      </c>
      <c r="BO26" s="115"/>
      <c r="BP26" s="115">
        <v>131.69999999999999</v>
      </c>
      <c r="BQ26" s="116">
        <v>132.1</v>
      </c>
      <c r="BR26" s="115">
        <v>130.19999999999999</v>
      </c>
      <c r="BS26" s="116">
        <v>114.69999999999999</v>
      </c>
      <c r="BT26" s="115"/>
      <c r="BU26" s="115">
        <v>112</v>
      </c>
      <c r="BV26" s="116">
        <v>109.1</v>
      </c>
      <c r="BW26" s="115">
        <v>106.4</v>
      </c>
      <c r="BX26" s="116">
        <v>102</v>
      </c>
      <c r="BZ26" s="115">
        <v>92</v>
      </c>
      <c r="CA26" s="116">
        <v>100.80000000000001</v>
      </c>
      <c r="CB26" s="115">
        <v>103.7</v>
      </c>
      <c r="CC26" s="116">
        <v>108</v>
      </c>
      <c r="CE26" s="115">
        <v>119.6</v>
      </c>
      <c r="CF26" s="116">
        <v>139.60000000000002</v>
      </c>
      <c r="CG26" s="115">
        <v>134</v>
      </c>
      <c r="CH26" s="116">
        <v>134.30000000000001</v>
      </c>
      <c r="CJ26" s="115">
        <v>148.69999999999999</v>
      </c>
      <c r="CK26" s="116">
        <v>110</v>
      </c>
      <c r="CL26" s="115">
        <v>100.7</v>
      </c>
      <c r="CM26" s="116">
        <v>107.6</v>
      </c>
      <c r="CO26" s="115">
        <v>112.1</v>
      </c>
      <c r="CP26" s="116">
        <v>83.7</v>
      </c>
      <c r="CQ26" s="115">
        <v>87.4</v>
      </c>
      <c r="CR26" s="116">
        <v>87.4</v>
      </c>
      <c r="CT26" s="197">
        <v>81</v>
      </c>
      <c r="CU26" s="236">
        <v>17</v>
      </c>
      <c r="CV26" s="197">
        <v>98</v>
      </c>
      <c r="CW26" s="236">
        <v>35</v>
      </c>
      <c r="CY26" s="197">
        <v>34</v>
      </c>
      <c r="CZ26" s="236">
        <v>34</v>
      </c>
      <c r="DA26" s="197">
        <v>34</v>
      </c>
      <c r="DB26" s="236">
        <v>40</v>
      </c>
      <c r="DD26" s="197">
        <v>37</v>
      </c>
      <c r="DE26" s="236"/>
      <c r="DF26" s="197"/>
      <c r="DG26" s="236"/>
    </row>
    <row r="27" spans="1:111" x14ac:dyDescent="0.25">
      <c r="A27" s="11" t="s">
        <v>153</v>
      </c>
      <c r="C27" s="115"/>
      <c r="D27" s="116"/>
      <c r="E27" s="115"/>
      <c r="F27" s="116"/>
      <c r="G27" s="117"/>
      <c r="H27" s="127"/>
      <c r="I27" s="116"/>
      <c r="J27" s="115"/>
      <c r="K27" s="116"/>
      <c r="L27" s="117"/>
      <c r="M27" s="115"/>
      <c r="N27" s="116"/>
      <c r="O27" s="115"/>
      <c r="P27" s="116"/>
      <c r="Q27" s="117"/>
      <c r="R27" s="115"/>
      <c r="S27" s="116"/>
      <c r="T27" s="115"/>
      <c r="U27" s="116"/>
      <c r="V27" s="117"/>
      <c r="W27" s="115"/>
      <c r="X27" s="116"/>
      <c r="Y27" s="115"/>
      <c r="Z27" s="116"/>
      <c r="AA27" s="115"/>
      <c r="AB27" s="115"/>
      <c r="AC27" s="116"/>
      <c r="AD27" s="115"/>
      <c r="AE27" s="116"/>
      <c r="AF27" s="115"/>
      <c r="AG27" s="115"/>
      <c r="AH27" s="116"/>
      <c r="AI27" s="115"/>
      <c r="AJ27" s="116"/>
      <c r="AK27" s="115"/>
      <c r="AL27" s="115"/>
      <c r="AM27" s="116"/>
      <c r="AN27" s="115"/>
      <c r="AO27" s="116"/>
      <c r="AP27" s="115"/>
      <c r="AQ27" s="115"/>
      <c r="AR27" s="116"/>
      <c r="AS27" s="115"/>
      <c r="AT27" s="116"/>
      <c r="AU27" s="115"/>
      <c r="AV27" s="115"/>
      <c r="AW27" s="116"/>
      <c r="AX27" s="115"/>
      <c r="AY27" s="116"/>
      <c r="AZ27" s="115"/>
      <c r="BA27" s="115"/>
      <c r="BB27" s="116"/>
      <c r="BC27" s="115"/>
      <c r="BD27" s="116"/>
      <c r="BE27" s="115"/>
      <c r="BF27" s="115"/>
      <c r="BG27" s="116"/>
      <c r="BH27" s="115"/>
      <c r="BI27" s="116"/>
      <c r="BJ27" s="115"/>
      <c r="BK27" s="115"/>
      <c r="BL27" s="116"/>
      <c r="BM27" s="115"/>
      <c r="BN27" s="116"/>
      <c r="BO27" s="115"/>
      <c r="BP27" s="115"/>
      <c r="BQ27" s="116"/>
      <c r="BR27" s="115"/>
      <c r="BS27" s="116"/>
      <c r="BT27" s="115"/>
      <c r="BU27" s="115"/>
      <c r="BV27" s="116"/>
      <c r="BW27" s="115"/>
      <c r="BX27" s="116"/>
      <c r="BZ27" s="115"/>
      <c r="CA27" s="116"/>
      <c r="CB27" s="115"/>
      <c r="CC27" s="116"/>
      <c r="CE27" s="115"/>
      <c r="CF27" s="116"/>
      <c r="CG27" s="115"/>
      <c r="CH27" s="116"/>
      <c r="CJ27" s="115"/>
      <c r="CK27" s="116"/>
      <c r="CL27" s="115"/>
      <c r="CM27" s="116"/>
      <c r="CO27" s="115"/>
      <c r="CP27" s="116"/>
      <c r="CQ27" s="115"/>
      <c r="CR27" s="116"/>
      <c r="CT27" s="197"/>
      <c r="CU27" s="236"/>
      <c r="CV27" s="197"/>
      <c r="CW27" s="236"/>
      <c r="CY27" s="197">
        <v>877</v>
      </c>
      <c r="CZ27" s="236">
        <v>916</v>
      </c>
      <c r="DA27" s="197">
        <v>987</v>
      </c>
      <c r="DB27" s="236">
        <v>1057</v>
      </c>
      <c r="DD27" s="197">
        <v>1012</v>
      </c>
      <c r="DE27" s="236"/>
      <c r="DF27" s="197"/>
      <c r="DG27" s="236"/>
    </row>
    <row r="28" spans="1:111" x14ac:dyDescent="0.25">
      <c r="A28" s="11" t="s">
        <v>48</v>
      </c>
      <c r="C28" s="115">
        <v>102.01342281879194</v>
      </c>
      <c r="D28" s="116">
        <v>97.583892617449663</v>
      </c>
      <c r="E28" s="115">
        <v>136.10738255033556</v>
      </c>
      <c r="F28" s="116">
        <v>131.6778523489933</v>
      </c>
      <c r="G28" s="117"/>
      <c r="H28" s="115">
        <v>131.6778523489933</v>
      </c>
      <c r="I28" s="116">
        <v>131.54362416107384</v>
      </c>
      <c r="J28" s="115">
        <v>131.54362416107384</v>
      </c>
      <c r="K28" s="116">
        <v>198.25503355704697</v>
      </c>
      <c r="L28" s="117"/>
      <c r="M28" s="115">
        <v>229.93288590604027</v>
      </c>
      <c r="N28" s="116">
        <v>231.00671140939596</v>
      </c>
      <c r="O28" s="115">
        <v>230.60402684563758</v>
      </c>
      <c r="P28" s="116">
        <v>180.26845637583892</v>
      </c>
      <c r="Q28" s="117"/>
      <c r="R28" s="115">
        <v>189.26174496644296</v>
      </c>
      <c r="S28" s="116">
        <v>196.24161073825502</v>
      </c>
      <c r="T28" s="115">
        <v>192.75167785234899</v>
      </c>
      <c r="U28" s="116">
        <v>176.51006711409394</v>
      </c>
      <c r="V28" s="117"/>
      <c r="W28" s="115">
        <v>165.1006711409396</v>
      </c>
      <c r="X28" s="116">
        <v>255.9731543624161</v>
      </c>
      <c r="Y28" s="115">
        <v>290.73825503355704</v>
      </c>
      <c r="Z28" s="116">
        <v>261.34228187919462</v>
      </c>
      <c r="AA28" s="115"/>
      <c r="AB28" s="115">
        <v>315.70469798657717</v>
      </c>
      <c r="AC28" s="116">
        <v>365.36912751677852</v>
      </c>
      <c r="AD28" s="115">
        <v>384.96644295302013</v>
      </c>
      <c r="AE28" s="116">
        <v>463.35570469798654</v>
      </c>
      <c r="AF28" s="115"/>
      <c r="AG28" s="115">
        <v>550.06711409395973</v>
      </c>
      <c r="AH28" s="116">
        <v>558.12080536912754</v>
      </c>
      <c r="AI28" s="115">
        <v>492.75167785234896</v>
      </c>
      <c r="AJ28" s="116">
        <v>477.58389261744964</v>
      </c>
      <c r="AK28" s="115"/>
      <c r="AL28" s="115">
        <v>520</v>
      </c>
      <c r="AM28" s="116">
        <v>254.36241610738256</v>
      </c>
      <c r="AN28" s="115">
        <v>270.06711409395973</v>
      </c>
      <c r="AO28" s="116">
        <v>73.020134228187914</v>
      </c>
      <c r="AP28" s="115"/>
      <c r="AQ28" s="115">
        <v>151.54362416107381</v>
      </c>
      <c r="AR28" s="116">
        <v>230.46979865771812</v>
      </c>
      <c r="AS28" s="115">
        <v>230.46979865771812</v>
      </c>
      <c r="AT28" s="116">
        <v>281.61073825503354</v>
      </c>
      <c r="AU28" s="115"/>
      <c r="AV28" s="115">
        <v>279.59731543624162</v>
      </c>
      <c r="AW28" s="116">
        <v>262.14765100671138</v>
      </c>
      <c r="AX28" s="115">
        <v>286.57718120805367</v>
      </c>
      <c r="AY28" s="116">
        <v>177.18120805369128</v>
      </c>
      <c r="AZ28" s="115"/>
      <c r="BA28" s="115">
        <v>210.06711409395973</v>
      </c>
      <c r="BB28" s="116">
        <v>251.67785234899327</v>
      </c>
      <c r="BC28" s="115">
        <v>202.28187919463087</v>
      </c>
      <c r="BD28" s="116">
        <v>143.9</v>
      </c>
      <c r="BE28" s="115"/>
      <c r="BF28" s="115">
        <v>197.9</v>
      </c>
      <c r="BG28" s="116">
        <v>212.5</v>
      </c>
      <c r="BH28" s="115">
        <v>185</v>
      </c>
      <c r="BI28" s="116">
        <v>83</v>
      </c>
      <c r="BJ28" s="115"/>
      <c r="BK28" s="115">
        <v>635.4</v>
      </c>
      <c r="BL28" s="116">
        <v>773.8</v>
      </c>
      <c r="BM28" s="115">
        <v>744.6</v>
      </c>
      <c r="BN28" s="116">
        <v>332.8</v>
      </c>
      <c r="BO28" s="115"/>
      <c r="BP28" s="115">
        <v>456.4</v>
      </c>
      <c r="BQ28" s="116">
        <v>414</v>
      </c>
      <c r="BR28" s="115">
        <v>312.60000000000002</v>
      </c>
      <c r="BS28" s="116">
        <v>268.39999999999998</v>
      </c>
      <c r="BT28" s="115"/>
      <c r="BU28" s="115">
        <v>335.70000000000005</v>
      </c>
      <c r="BV28" s="116">
        <v>333.9</v>
      </c>
      <c r="BW28" s="115">
        <v>345.2</v>
      </c>
      <c r="BX28" s="116">
        <v>238</v>
      </c>
      <c r="BZ28" s="115">
        <v>351.5</v>
      </c>
      <c r="CA28" s="116">
        <v>307.5</v>
      </c>
      <c r="CB28" s="115">
        <v>315</v>
      </c>
      <c r="CC28" s="116">
        <v>200.6</v>
      </c>
      <c r="CE28" s="115">
        <v>196.8</v>
      </c>
      <c r="CF28" s="116">
        <v>198.5</v>
      </c>
      <c r="CG28" s="115">
        <v>192.8</v>
      </c>
      <c r="CH28" s="116">
        <v>196.4</v>
      </c>
      <c r="CJ28" s="115">
        <v>213.3</v>
      </c>
      <c r="CK28" s="116">
        <v>200.5</v>
      </c>
      <c r="CL28" s="115">
        <v>179.3</v>
      </c>
      <c r="CM28" s="116">
        <v>180.9</v>
      </c>
      <c r="CO28" s="115">
        <v>171.9</v>
      </c>
      <c r="CP28" s="116">
        <v>172</v>
      </c>
      <c r="CQ28" s="115">
        <v>169.9</v>
      </c>
      <c r="CR28" s="116">
        <v>195.5</v>
      </c>
      <c r="CT28" s="197">
        <v>194</v>
      </c>
      <c r="CU28" s="236">
        <v>285</v>
      </c>
      <c r="CV28" s="197">
        <v>209</v>
      </c>
      <c r="CW28" s="236">
        <v>221</v>
      </c>
      <c r="CY28" s="197">
        <v>132</v>
      </c>
      <c r="CZ28" s="236">
        <v>221</v>
      </c>
      <c r="DA28" s="197">
        <v>221</v>
      </c>
      <c r="DB28" s="236">
        <v>125</v>
      </c>
      <c r="DD28" s="197">
        <v>124</v>
      </c>
      <c r="DE28" s="236"/>
      <c r="DF28" s="197"/>
      <c r="DG28" s="236"/>
    </row>
    <row r="29" spans="1:111" x14ac:dyDescent="0.25">
      <c r="A29" s="11" t="s">
        <v>155</v>
      </c>
      <c r="C29" s="115"/>
      <c r="D29" s="116"/>
      <c r="E29" s="115"/>
      <c r="F29" s="116"/>
      <c r="G29" s="117"/>
      <c r="H29" s="115"/>
      <c r="I29" s="116"/>
      <c r="J29" s="115"/>
      <c r="K29" s="116"/>
      <c r="L29" s="117"/>
      <c r="M29" s="115"/>
      <c r="N29" s="116"/>
      <c r="O29" s="115"/>
      <c r="P29" s="116"/>
      <c r="Q29" s="117"/>
      <c r="R29" s="115"/>
      <c r="S29" s="116"/>
      <c r="T29" s="115"/>
      <c r="U29" s="116"/>
      <c r="V29" s="117"/>
      <c r="W29" s="115"/>
      <c r="X29" s="116"/>
      <c r="Y29" s="115"/>
      <c r="Z29" s="116"/>
      <c r="AA29" s="115"/>
      <c r="AB29" s="115"/>
      <c r="AC29" s="116"/>
      <c r="AD29" s="115"/>
      <c r="AE29" s="116"/>
      <c r="AF29" s="115"/>
      <c r="AG29" s="115"/>
      <c r="AH29" s="116"/>
      <c r="AI29" s="115"/>
      <c r="AJ29" s="116"/>
      <c r="AK29" s="115"/>
      <c r="AL29" s="115"/>
      <c r="AM29" s="116"/>
      <c r="AN29" s="115"/>
      <c r="AO29" s="116"/>
      <c r="AP29" s="115"/>
      <c r="AQ29" s="115"/>
      <c r="AR29" s="116"/>
      <c r="AS29" s="115"/>
      <c r="AT29" s="116"/>
      <c r="AU29" s="115"/>
      <c r="AV29" s="115"/>
      <c r="AW29" s="116"/>
      <c r="AX29" s="115"/>
      <c r="AY29" s="116"/>
      <c r="AZ29" s="115"/>
      <c r="BA29" s="115"/>
      <c r="BB29" s="116"/>
      <c r="BC29" s="115"/>
      <c r="BD29" s="116"/>
      <c r="BE29" s="115"/>
      <c r="BF29" s="115"/>
      <c r="BG29" s="116"/>
      <c r="BH29" s="115"/>
      <c r="BI29" s="116"/>
      <c r="BJ29" s="115"/>
      <c r="BK29" s="115"/>
      <c r="BL29" s="116"/>
      <c r="BM29" s="115"/>
      <c r="BN29" s="116"/>
      <c r="BO29" s="115"/>
      <c r="BP29" s="115"/>
      <c r="BQ29" s="116"/>
      <c r="BR29" s="115"/>
      <c r="BS29" s="116"/>
      <c r="BT29" s="115"/>
      <c r="BU29" s="115"/>
      <c r="BV29" s="116"/>
      <c r="BW29" s="115"/>
      <c r="BX29" s="116"/>
      <c r="BZ29" s="115"/>
      <c r="CA29" s="116"/>
      <c r="CB29" s="115"/>
      <c r="CC29" s="116"/>
      <c r="CE29" s="115"/>
      <c r="CF29" s="116"/>
      <c r="CG29" s="115"/>
      <c r="CH29" s="116"/>
      <c r="CJ29" s="115"/>
      <c r="CK29" s="116"/>
      <c r="CL29" s="115"/>
      <c r="CM29" s="116"/>
      <c r="CO29" s="115"/>
      <c r="CP29" s="116"/>
      <c r="CQ29" s="115"/>
      <c r="CR29" s="116"/>
      <c r="CT29" s="197"/>
      <c r="CU29" s="236"/>
      <c r="CV29" s="197"/>
      <c r="CW29" s="236"/>
      <c r="CY29" s="197">
        <v>203</v>
      </c>
      <c r="CZ29" s="236">
        <v>114</v>
      </c>
      <c r="DA29" s="197">
        <v>98</v>
      </c>
      <c r="DB29" s="236">
        <v>205</v>
      </c>
      <c r="DD29" s="197">
        <f>36+44+116+30</f>
        <v>226</v>
      </c>
      <c r="DE29" s="236"/>
      <c r="DF29" s="197"/>
      <c r="DG29" s="236"/>
    </row>
    <row r="30" spans="1:111" x14ac:dyDescent="0.25">
      <c r="A30" s="11" t="s">
        <v>49</v>
      </c>
      <c r="C30" s="115">
        <v>24.697986577181208</v>
      </c>
      <c r="D30" s="116">
        <v>36.107382550335572</v>
      </c>
      <c r="E30" s="115">
        <v>32.348993288590606</v>
      </c>
      <c r="F30" s="116">
        <v>29.261744966442951</v>
      </c>
      <c r="G30" s="117"/>
      <c r="H30" s="115">
        <v>63.624161073825505</v>
      </c>
      <c r="I30" s="116">
        <v>103.89261744966443</v>
      </c>
      <c r="J30" s="115">
        <v>76.77852348993288</v>
      </c>
      <c r="K30" s="116">
        <v>83.758389261744966</v>
      </c>
      <c r="L30" s="117"/>
      <c r="M30" s="115">
        <v>88.724832214765101</v>
      </c>
      <c r="N30" s="116">
        <v>119.32885906040268</v>
      </c>
      <c r="O30" s="115">
        <v>125.7718120805369</v>
      </c>
      <c r="P30" s="116">
        <v>161.74496644295303</v>
      </c>
      <c r="Q30" s="117"/>
      <c r="R30" s="115">
        <v>169.93288590604027</v>
      </c>
      <c r="S30" s="116">
        <v>233.69127516778522</v>
      </c>
      <c r="T30" s="115">
        <v>223.35570469798657</v>
      </c>
      <c r="U30" s="116">
        <v>189.93288590604027</v>
      </c>
      <c r="V30" s="117"/>
      <c r="W30" s="115">
        <v>166.84563758389262</v>
      </c>
      <c r="X30" s="116">
        <v>110.87248322147651</v>
      </c>
      <c r="Y30" s="115">
        <v>83.087248322147644</v>
      </c>
      <c r="Z30" s="116">
        <v>124.29530201342281</v>
      </c>
      <c r="AA30" s="115"/>
      <c r="AB30" s="115">
        <v>151.81208053691276</v>
      </c>
      <c r="AC30" s="116">
        <v>179.59731543624162</v>
      </c>
      <c r="AD30" s="115">
        <v>200.13422818791946</v>
      </c>
      <c r="AE30" s="116">
        <v>128.45637583892616</v>
      </c>
      <c r="AF30" s="115"/>
      <c r="AG30" s="115">
        <v>138.38926174496643</v>
      </c>
      <c r="AH30" s="116">
        <v>145.63758389261744</v>
      </c>
      <c r="AI30" s="115">
        <v>164.69798657718121</v>
      </c>
      <c r="AJ30" s="116">
        <v>161.47651006711408</v>
      </c>
      <c r="AK30" s="115"/>
      <c r="AL30" s="115">
        <v>135.30201342281879</v>
      </c>
      <c r="AM30" s="116">
        <v>145.63758389261744</v>
      </c>
      <c r="AN30" s="115">
        <v>145.1006711409396</v>
      </c>
      <c r="AO30" s="116">
        <v>244.69798657718121</v>
      </c>
      <c r="AP30" s="115"/>
      <c r="AQ30" s="115">
        <v>281.07382550335569</v>
      </c>
      <c r="AR30" s="116">
        <v>223.08724832214764</v>
      </c>
      <c r="AS30" s="115">
        <v>204.42953020134229</v>
      </c>
      <c r="AT30" s="116">
        <v>64.429530201342274</v>
      </c>
      <c r="AU30" s="115"/>
      <c r="AV30" s="115">
        <v>59.865771812080538</v>
      </c>
      <c r="AW30" s="116">
        <v>58.120805369127517</v>
      </c>
      <c r="AX30" s="115">
        <v>48.322147651006709</v>
      </c>
      <c r="AY30" s="116">
        <v>35.973154362416103</v>
      </c>
      <c r="AZ30" s="115"/>
      <c r="BA30" s="115">
        <v>19.19463087248322</v>
      </c>
      <c r="BB30" s="116">
        <v>15.436241610738255</v>
      </c>
      <c r="BC30" s="115">
        <v>13.020134228187919</v>
      </c>
      <c r="BD30" s="116">
        <v>11.6</v>
      </c>
      <c r="BE30" s="115"/>
      <c r="BF30" s="115">
        <v>15.2</v>
      </c>
      <c r="BG30" s="116">
        <v>16.3</v>
      </c>
      <c r="BH30" s="115">
        <v>15.7</v>
      </c>
      <c r="BI30" s="116">
        <v>10.5</v>
      </c>
      <c r="BJ30" s="115"/>
      <c r="BK30" s="115">
        <v>12.8</v>
      </c>
      <c r="BL30" s="116">
        <v>27.4</v>
      </c>
      <c r="BM30" s="115">
        <v>22.3</v>
      </c>
      <c r="BN30" s="116">
        <v>7.2</v>
      </c>
      <c r="BO30" s="115"/>
      <c r="BP30" s="115">
        <v>6.5</v>
      </c>
      <c r="BQ30" s="116">
        <v>7.3</v>
      </c>
      <c r="BR30" s="115">
        <v>4.9000000000000004</v>
      </c>
      <c r="BS30" s="116">
        <v>8.1999999999999993</v>
      </c>
      <c r="BT30" s="115"/>
      <c r="BU30" s="115">
        <v>10.8</v>
      </c>
      <c r="BV30" s="116">
        <v>11.6</v>
      </c>
      <c r="BW30" s="115">
        <v>10.7</v>
      </c>
      <c r="BX30" s="116">
        <v>11.2</v>
      </c>
      <c r="BZ30" s="115">
        <v>30.1</v>
      </c>
      <c r="CA30" s="116">
        <v>21.5</v>
      </c>
      <c r="CB30" s="115">
        <v>11.7</v>
      </c>
      <c r="CC30" s="116">
        <v>12.8</v>
      </c>
      <c r="CE30" s="115">
        <v>12.8</v>
      </c>
      <c r="CF30" s="116">
        <v>13</v>
      </c>
      <c r="CG30" s="115">
        <v>14</v>
      </c>
      <c r="CH30" s="116">
        <v>17.5</v>
      </c>
      <c r="CJ30" s="115">
        <v>14.8</v>
      </c>
      <c r="CK30" s="116">
        <v>14.7</v>
      </c>
      <c r="CL30" s="115">
        <v>13.5</v>
      </c>
      <c r="CM30" s="116">
        <v>14.9</v>
      </c>
      <c r="CO30" s="115">
        <v>15.5</v>
      </c>
      <c r="CP30" s="116">
        <v>10.3</v>
      </c>
      <c r="CQ30" s="115">
        <v>9.8000000000000007</v>
      </c>
      <c r="CR30" s="116">
        <v>11.9</v>
      </c>
      <c r="CT30" s="197">
        <v>13</v>
      </c>
      <c r="CU30" s="236">
        <v>24</v>
      </c>
      <c r="CV30" s="197">
        <v>14</v>
      </c>
      <c r="CW30" s="236">
        <v>17</v>
      </c>
      <c r="CY30" s="197">
        <v>8</v>
      </c>
      <c r="CZ30" s="236">
        <v>15</v>
      </c>
      <c r="DA30" s="197">
        <v>17</v>
      </c>
      <c r="DB30" s="236">
        <v>7</v>
      </c>
      <c r="DD30" s="197">
        <v>33</v>
      </c>
      <c r="DE30" s="236"/>
      <c r="DF30" s="197"/>
      <c r="DG30" s="236"/>
    </row>
    <row r="31" spans="1:111" x14ac:dyDescent="0.25">
      <c r="A31" s="11" t="s">
        <v>154</v>
      </c>
      <c r="C31" s="115"/>
      <c r="D31" s="116"/>
      <c r="E31" s="115"/>
      <c r="F31" s="116"/>
      <c r="G31" s="117"/>
      <c r="H31" s="115"/>
      <c r="I31" s="116"/>
      <c r="J31" s="115"/>
      <c r="K31" s="116"/>
      <c r="L31" s="117"/>
      <c r="M31" s="115"/>
      <c r="N31" s="116"/>
      <c r="O31" s="115"/>
      <c r="P31" s="116"/>
      <c r="Q31" s="117"/>
      <c r="R31" s="115"/>
      <c r="S31" s="116"/>
      <c r="T31" s="115"/>
      <c r="U31" s="116"/>
      <c r="V31" s="117"/>
      <c r="W31" s="115"/>
      <c r="X31" s="116"/>
      <c r="Y31" s="115"/>
      <c r="Z31" s="116"/>
      <c r="AA31" s="115"/>
      <c r="AB31" s="115"/>
      <c r="AC31" s="116"/>
      <c r="AD31" s="115"/>
      <c r="AE31" s="116"/>
      <c r="AF31" s="115"/>
      <c r="AG31" s="115"/>
      <c r="AH31" s="116"/>
      <c r="AI31" s="115"/>
      <c r="AJ31" s="116"/>
      <c r="AK31" s="115"/>
      <c r="AL31" s="115"/>
      <c r="AM31" s="116"/>
      <c r="AN31" s="115"/>
      <c r="AO31" s="116"/>
      <c r="AP31" s="115"/>
      <c r="AQ31" s="115"/>
      <c r="AR31" s="116"/>
      <c r="AS31" s="115"/>
      <c r="AT31" s="116"/>
      <c r="AU31" s="115"/>
      <c r="AV31" s="115"/>
      <c r="AW31" s="116"/>
      <c r="AX31" s="115"/>
      <c r="AY31" s="116"/>
      <c r="AZ31" s="115"/>
      <c r="BA31" s="115"/>
      <c r="BB31" s="116"/>
      <c r="BC31" s="115"/>
      <c r="BD31" s="116"/>
      <c r="BE31" s="115"/>
      <c r="BF31" s="115"/>
      <c r="BG31" s="116"/>
      <c r="BH31" s="115"/>
      <c r="BI31" s="116"/>
      <c r="BJ31" s="115"/>
      <c r="BK31" s="115"/>
      <c r="BL31" s="116"/>
      <c r="BM31" s="115"/>
      <c r="BN31" s="116"/>
      <c r="BO31" s="115"/>
      <c r="BP31" s="115"/>
      <c r="BQ31" s="116"/>
      <c r="BR31" s="115"/>
      <c r="BS31" s="116"/>
      <c r="BT31" s="115"/>
      <c r="BU31" s="115"/>
      <c r="BV31" s="116"/>
      <c r="BW31" s="115"/>
      <c r="BX31" s="116"/>
      <c r="BZ31" s="115"/>
      <c r="CA31" s="116"/>
      <c r="CB31" s="115"/>
      <c r="CC31" s="116"/>
      <c r="CE31" s="115"/>
      <c r="CF31" s="116"/>
      <c r="CG31" s="115"/>
      <c r="CH31" s="116"/>
      <c r="CJ31" s="115"/>
      <c r="CK31" s="116"/>
      <c r="CL31" s="115"/>
      <c r="CM31" s="116"/>
      <c r="CO31" s="115"/>
      <c r="CP31" s="116"/>
      <c r="CQ31" s="115"/>
      <c r="CR31" s="116"/>
      <c r="CT31" s="197"/>
      <c r="CU31" s="236"/>
      <c r="CV31" s="197"/>
      <c r="CW31" s="236"/>
      <c r="CY31" s="197">
        <v>738</v>
      </c>
      <c r="CZ31" s="236">
        <v>763</v>
      </c>
      <c r="DA31" s="197">
        <v>664</v>
      </c>
      <c r="DB31" s="236">
        <v>948</v>
      </c>
      <c r="DD31" s="197">
        <v>913</v>
      </c>
      <c r="DE31" s="236"/>
      <c r="DF31" s="197"/>
      <c r="DG31" s="236"/>
    </row>
    <row r="32" spans="1:111" x14ac:dyDescent="0.25">
      <c r="A32" s="11" t="s">
        <v>39</v>
      </c>
      <c r="C32" s="115">
        <v>251.27516778523488</v>
      </c>
      <c r="D32" s="116">
        <v>263.75838926174498</v>
      </c>
      <c r="E32" s="115">
        <v>255.57046979865771</v>
      </c>
      <c r="F32" s="116">
        <v>258.79194630872485</v>
      </c>
      <c r="G32" s="117"/>
      <c r="H32" s="115">
        <v>255.30201342281879</v>
      </c>
      <c r="I32" s="116">
        <v>300.13422818791946</v>
      </c>
      <c r="J32" s="115">
        <v>313.95973154362417</v>
      </c>
      <c r="K32" s="116">
        <v>285.36912751677852</v>
      </c>
      <c r="L32" s="117"/>
      <c r="M32" s="115">
        <v>317.18120805369125</v>
      </c>
      <c r="N32" s="116">
        <v>366.44295302013421</v>
      </c>
      <c r="O32" s="115">
        <v>409.93288590604027</v>
      </c>
      <c r="P32" s="116">
        <v>375.03355704697987</v>
      </c>
      <c r="Q32" s="117"/>
      <c r="R32" s="115">
        <v>415.30201342281879</v>
      </c>
      <c r="S32" s="116">
        <v>418.25503355704694</v>
      </c>
      <c r="T32" s="115">
        <v>410.20134228187919</v>
      </c>
      <c r="U32" s="116">
        <v>435.70469798657717</v>
      </c>
      <c r="V32" s="117"/>
      <c r="W32" s="115">
        <v>441.07382550335569</v>
      </c>
      <c r="X32" s="116">
        <v>416.04026845637583</v>
      </c>
      <c r="Y32" s="115">
        <v>429.66442953020135</v>
      </c>
      <c r="Z32" s="116">
        <v>397.31543624161071</v>
      </c>
      <c r="AA32" s="115"/>
      <c r="AB32" s="115">
        <v>452.48322147651004</v>
      </c>
      <c r="AC32" s="116">
        <v>466.17449664429529</v>
      </c>
      <c r="AD32" s="115">
        <v>459.32885906040269</v>
      </c>
      <c r="AE32" s="116">
        <v>463.35570469798654</v>
      </c>
      <c r="AF32" s="115"/>
      <c r="AG32" s="115">
        <v>534.89932885906035</v>
      </c>
      <c r="AH32" s="116">
        <v>508.85906040268458</v>
      </c>
      <c r="AI32" s="115">
        <v>568.05369127516781</v>
      </c>
      <c r="AJ32" s="116">
        <v>537.44966442953023</v>
      </c>
      <c r="AK32" s="115"/>
      <c r="AL32" s="115">
        <v>564.29530201342277</v>
      </c>
      <c r="AM32" s="116">
        <v>578.92617449664431</v>
      </c>
      <c r="AN32" s="115">
        <v>524.42953020134223</v>
      </c>
      <c r="AO32" s="116">
        <v>559.86577181208054</v>
      </c>
      <c r="AP32" s="115"/>
      <c r="AQ32" s="115">
        <v>561.07382550335569</v>
      </c>
      <c r="AR32" s="116">
        <v>494.36241610738256</v>
      </c>
      <c r="AS32" s="115">
        <v>538.38926174496646</v>
      </c>
      <c r="AT32" s="116">
        <v>534.89932885906035</v>
      </c>
      <c r="AU32" s="115"/>
      <c r="AV32" s="115">
        <v>578.12080536912754</v>
      </c>
      <c r="AW32" s="116">
        <v>566.71140939597319</v>
      </c>
      <c r="AX32" s="115">
        <v>567.3825503355705</v>
      </c>
      <c r="AY32" s="116">
        <v>523.75838926174492</v>
      </c>
      <c r="AZ32" s="115"/>
      <c r="BA32" s="115">
        <v>665.36912751677846</v>
      </c>
      <c r="BB32" s="116">
        <v>672.34899328859058</v>
      </c>
      <c r="BC32" s="115">
        <v>601.47651006711408</v>
      </c>
      <c r="BD32" s="116">
        <v>601.1</v>
      </c>
      <c r="BE32" s="115"/>
      <c r="BF32" s="115">
        <v>607.29999999999995</v>
      </c>
      <c r="BG32" s="116">
        <v>643.79999999999995</v>
      </c>
      <c r="BH32" s="115">
        <v>568</v>
      </c>
      <c r="BI32" s="116">
        <v>296.60000000000002</v>
      </c>
      <c r="BJ32" s="115"/>
      <c r="BK32" s="115">
        <v>632</v>
      </c>
      <c r="BL32" s="116">
        <v>605.4</v>
      </c>
      <c r="BM32" s="115">
        <v>589.1</v>
      </c>
      <c r="BN32" s="116">
        <v>607.40000000000009</v>
      </c>
      <c r="BO32" s="115"/>
      <c r="BP32" s="115">
        <v>553.80000000000007</v>
      </c>
      <c r="BQ32" s="116">
        <v>605.79999999999995</v>
      </c>
      <c r="BR32" s="115">
        <v>565.80000000000007</v>
      </c>
      <c r="BS32" s="116">
        <v>572.29999999999995</v>
      </c>
      <c r="BT32" s="115"/>
      <c r="BU32" s="115">
        <v>541.1</v>
      </c>
      <c r="BV32" s="116">
        <v>597.19999999999993</v>
      </c>
      <c r="BW32" s="115">
        <v>617.69999999999993</v>
      </c>
      <c r="BX32" s="116">
        <v>634.4</v>
      </c>
      <c r="BZ32" s="115">
        <v>598.30000000000007</v>
      </c>
      <c r="CA32" s="116">
        <v>609.79999999999995</v>
      </c>
      <c r="CB32" s="115">
        <v>735.4</v>
      </c>
      <c r="CC32" s="116">
        <v>752.80000000000007</v>
      </c>
      <c r="CE32" s="115">
        <v>807.10000000000014</v>
      </c>
      <c r="CF32" s="116">
        <v>891.9</v>
      </c>
      <c r="CG32" s="115">
        <v>927</v>
      </c>
      <c r="CH32" s="116">
        <v>1045.3</v>
      </c>
      <c r="CJ32" s="115">
        <v>1084.5999999999999</v>
      </c>
      <c r="CK32" s="116">
        <v>1178.1000000000001</v>
      </c>
      <c r="CL32" s="115">
        <v>1198.5</v>
      </c>
      <c r="CM32" s="116">
        <v>1284.6000000000001</v>
      </c>
      <c r="CO32" s="115">
        <v>1296.8</v>
      </c>
      <c r="CP32" s="116">
        <v>1645.2</v>
      </c>
      <c r="CQ32" s="115">
        <v>1736.2</v>
      </c>
      <c r="CR32" s="116">
        <v>1696.6</v>
      </c>
      <c r="CT32" s="197">
        <v>1789</v>
      </c>
      <c r="CU32" s="236">
        <v>2442</v>
      </c>
      <c r="CV32" s="197">
        <v>2295</v>
      </c>
      <c r="CW32" s="236">
        <v>2733</v>
      </c>
      <c r="CY32" s="197">
        <v>952</v>
      </c>
      <c r="CZ32" s="236">
        <v>922</v>
      </c>
      <c r="DA32" s="197">
        <v>952</v>
      </c>
      <c r="DB32" s="236">
        <v>1020</v>
      </c>
      <c r="DD32" s="197">
        <f>16+599+280+50+53+36</f>
        <v>1034</v>
      </c>
      <c r="DE32" s="236"/>
      <c r="DF32" s="197"/>
      <c r="DG32" s="236"/>
    </row>
    <row r="33" spans="1:111" x14ac:dyDescent="0.25">
      <c r="A33" s="11" t="s">
        <v>93</v>
      </c>
      <c r="C33" s="115"/>
      <c r="D33" s="116"/>
      <c r="E33" s="115"/>
      <c r="F33" s="116"/>
      <c r="G33" s="117"/>
      <c r="H33" s="115"/>
      <c r="I33" s="116"/>
      <c r="J33" s="115"/>
      <c r="K33" s="116"/>
      <c r="L33" s="117"/>
      <c r="M33" s="115"/>
      <c r="N33" s="116"/>
      <c r="O33" s="115"/>
      <c r="P33" s="116"/>
      <c r="Q33" s="117"/>
      <c r="R33" s="115"/>
      <c r="S33" s="116"/>
      <c r="T33" s="115"/>
      <c r="U33" s="116"/>
      <c r="V33" s="117"/>
      <c r="W33" s="115"/>
      <c r="X33" s="116"/>
      <c r="Y33" s="115"/>
      <c r="Z33" s="116"/>
      <c r="AA33" s="115"/>
      <c r="AB33" s="115"/>
      <c r="AC33" s="116"/>
      <c r="AD33" s="115"/>
      <c r="AE33" s="116"/>
      <c r="AF33" s="115"/>
      <c r="AG33" s="115"/>
      <c r="AH33" s="116"/>
      <c r="AI33" s="115"/>
      <c r="AJ33" s="116"/>
      <c r="AK33" s="115"/>
      <c r="AL33" s="115"/>
      <c r="AM33" s="116"/>
      <c r="AN33" s="115"/>
      <c r="AO33" s="116"/>
      <c r="AP33" s="115"/>
      <c r="AQ33" s="115"/>
      <c r="AR33" s="116"/>
      <c r="AS33" s="115"/>
      <c r="AT33" s="116"/>
      <c r="AU33" s="115"/>
      <c r="AV33" s="115"/>
      <c r="AW33" s="116"/>
      <c r="AX33" s="115"/>
      <c r="AY33" s="116"/>
      <c r="AZ33" s="115"/>
      <c r="BA33" s="115"/>
      <c r="BB33" s="116"/>
      <c r="BC33" s="115"/>
      <c r="BD33" s="116"/>
      <c r="BE33" s="115"/>
      <c r="BF33" s="115"/>
      <c r="BG33" s="116"/>
      <c r="BH33" s="115">
        <v>81.8</v>
      </c>
      <c r="BI33" s="116">
        <v>331.70000000000005</v>
      </c>
      <c r="BJ33" s="115"/>
      <c r="BK33" s="115">
        <v>305.8</v>
      </c>
      <c r="BL33" s="116">
        <v>293.10000000000002</v>
      </c>
      <c r="BM33" s="115">
        <v>298</v>
      </c>
      <c r="BN33" s="116">
        <v>0</v>
      </c>
      <c r="BO33" s="115"/>
      <c r="BP33" s="115"/>
      <c r="BQ33" s="116"/>
      <c r="BR33" s="115"/>
      <c r="BS33" s="116"/>
      <c r="BT33" s="115"/>
      <c r="BU33" s="115"/>
      <c r="BV33" s="116"/>
      <c r="BW33" s="115"/>
      <c r="BX33" s="116"/>
      <c r="BZ33" s="115"/>
      <c r="CA33" s="116"/>
      <c r="CB33" s="115"/>
      <c r="CC33" s="116"/>
      <c r="CE33" s="115"/>
      <c r="CF33" s="116"/>
      <c r="CG33" s="115"/>
      <c r="CH33" s="116"/>
      <c r="CJ33" s="115"/>
      <c r="CK33" s="116">
        <v>23.6</v>
      </c>
      <c r="CL33" s="115">
        <v>23.1</v>
      </c>
      <c r="CM33" s="116">
        <v>35.6</v>
      </c>
      <c r="CO33" s="115">
        <v>32</v>
      </c>
      <c r="CP33" s="116">
        <v>34</v>
      </c>
      <c r="CQ33" s="115">
        <v>37.799999999999997</v>
      </c>
      <c r="CR33" s="116">
        <v>37.6</v>
      </c>
      <c r="CT33" s="197">
        <v>33</v>
      </c>
      <c r="CU33" s="236">
        <v>0</v>
      </c>
      <c r="CV33" s="197"/>
      <c r="CW33" s="236"/>
      <c r="CY33" s="197">
        <v>0</v>
      </c>
      <c r="CZ33" s="236">
        <v>0</v>
      </c>
      <c r="DA33" s="197"/>
      <c r="DB33" s="236"/>
      <c r="DD33" s="197"/>
      <c r="DE33" s="236"/>
      <c r="DF33" s="197"/>
      <c r="DG33" s="236"/>
    </row>
    <row r="34" spans="1:111" s="63" customFormat="1" x14ac:dyDescent="0.25">
      <c r="A34" s="63" t="s">
        <v>40</v>
      </c>
      <c r="B34" s="64"/>
      <c r="C34" s="121">
        <v>794.89932885906035</v>
      </c>
      <c r="D34" s="122">
        <v>809.530201342282</v>
      </c>
      <c r="E34" s="121">
        <v>819.06040268456377</v>
      </c>
      <c r="F34" s="122">
        <v>829.1275167785235</v>
      </c>
      <c r="G34" s="123"/>
      <c r="H34" s="121">
        <v>866.71140939597308</v>
      </c>
      <c r="I34" s="122">
        <v>928.32214765100673</v>
      </c>
      <c r="J34" s="121">
        <v>924.83221476510062</v>
      </c>
      <c r="K34" s="122">
        <v>986.57718120805362</v>
      </c>
      <c r="L34" s="123"/>
      <c r="M34" s="121">
        <v>1072.4832214765099</v>
      </c>
      <c r="N34" s="122">
        <v>1152.7516778523488</v>
      </c>
      <c r="O34" s="121">
        <v>1229.6644295302012</v>
      </c>
      <c r="P34" s="122">
        <v>1221.3422818791946</v>
      </c>
      <c r="Q34" s="123"/>
      <c r="R34" s="121">
        <v>1295.9731543624162</v>
      </c>
      <c r="S34" s="122">
        <v>1373.2885906040267</v>
      </c>
      <c r="T34" s="121">
        <v>1383.7583892617449</v>
      </c>
      <c r="U34" s="122">
        <v>1333.5570469798656</v>
      </c>
      <c r="V34" s="123"/>
      <c r="W34" s="121">
        <v>1306.7114093959731</v>
      </c>
      <c r="X34" s="122">
        <v>1327.3691275167787</v>
      </c>
      <c r="Y34" s="121">
        <v>1354.7651006711408</v>
      </c>
      <c r="Z34" s="122">
        <v>1358.9261744966443</v>
      </c>
      <c r="AA34" s="121"/>
      <c r="AB34" s="121">
        <v>1498.1208053691275</v>
      </c>
      <c r="AC34" s="122">
        <v>1628.724832214765</v>
      </c>
      <c r="AD34" s="121">
        <v>1658.1208053691275</v>
      </c>
      <c r="AE34" s="122">
        <v>1685.3691275167785</v>
      </c>
      <c r="AF34" s="121"/>
      <c r="AG34" s="121">
        <v>1833.5570469798658</v>
      </c>
      <c r="AH34" s="122">
        <v>1816.1073825503354</v>
      </c>
      <c r="AI34" s="121">
        <v>1826.4429530201342</v>
      </c>
      <c r="AJ34" s="122">
        <v>1803.8926174496644</v>
      </c>
      <c r="AK34" s="121"/>
      <c r="AL34" s="121">
        <v>1848.4563758389261</v>
      </c>
      <c r="AM34" s="122">
        <v>1796.6442953020132</v>
      </c>
      <c r="AN34" s="121">
        <v>1772.8859060402683</v>
      </c>
      <c r="AO34" s="122">
        <v>1736.3758389261745</v>
      </c>
      <c r="AP34" s="121"/>
      <c r="AQ34" s="121">
        <v>1833.6912751677851</v>
      </c>
      <c r="AR34" s="122">
        <v>1791.275167785235</v>
      </c>
      <c r="AS34" s="121">
        <v>1816.6442953020135</v>
      </c>
      <c r="AT34" s="122">
        <v>1744.2416107382546</v>
      </c>
      <c r="AU34" s="121"/>
      <c r="AV34" s="121">
        <v>1763.489932885906</v>
      </c>
      <c r="AW34" s="122">
        <v>1751.8120805369126</v>
      </c>
      <c r="AX34" s="121">
        <v>1802.9530201342282</v>
      </c>
      <c r="AY34" s="122">
        <v>1656.1073825503356</v>
      </c>
      <c r="AZ34" s="121"/>
      <c r="BA34" s="121">
        <v>1851.4093959731545</v>
      </c>
      <c r="BB34" s="122">
        <v>1860.6711409395971</v>
      </c>
      <c r="BC34" s="121">
        <v>1735.8389261744967</v>
      </c>
      <c r="BD34" s="122">
        <v>1683.6</v>
      </c>
      <c r="BE34" s="121"/>
      <c r="BF34" s="121">
        <v>1736.4395973154362</v>
      </c>
      <c r="BG34" s="122">
        <v>1787.1999999999998</v>
      </c>
      <c r="BH34" s="121">
        <v>1728.6</v>
      </c>
      <c r="BI34" s="122">
        <v>1747.1000000000001</v>
      </c>
      <c r="BJ34" s="121"/>
      <c r="BK34" s="121">
        <v>2682.4000000000005</v>
      </c>
      <c r="BL34" s="122">
        <v>2808.9</v>
      </c>
      <c r="BM34" s="121">
        <v>2785.5</v>
      </c>
      <c r="BN34" s="122">
        <v>1904.6000000000001</v>
      </c>
      <c r="BO34" s="121"/>
      <c r="BP34" s="121">
        <v>1923.3000000000002</v>
      </c>
      <c r="BQ34" s="122">
        <v>1926.4</v>
      </c>
      <c r="BR34" s="121">
        <v>1938.0000000000005</v>
      </c>
      <c r="BS34" s="122">
        <v>1859.1999999999998</v>
      </c>
      <c r="BT34" s="121"/>
      <c r="BU34" s="121">
        <v>1867.8000000000002</v>
      </c>
      <c r="BV34" s="122">
        <v>1895.8999999999996</v>
      </c>
      <c r="BW34" s="121">
        <v>1886.2999999999997</v>
      </c>
      <c r="BX34" s="122">
        <v>1789.4</v>
      </c>
      <c r="BZ34" s="121">
        <v>1795.8000000000002</v>
      </c>
      <c r="CA34" s="122">
        <v>1901.8</v>
      </c>
      <c r="CB34" s="121">
        <v>2019.1</v>
      </c>
      <c r="CC34" s="122">
        <v>2150.6</v>
      </c>
      <c r="CE34" s="121">
        <v>2245.5</v>
      </c>
      <c r="CF34" s="122">
        <v>2405</v>
      </c>
      <c r="CG34" s="121">
        <v>2397.1</v>
      </c>
      <c r="CH34" s="122">
        <v>2553.4</v>
      </c>
      <c r="CJ34" s="121">
        <v>2677.3999999999996</v>
      </c>
      <c r="CK34" s="122">
        <v>2628.1</v>
      </c>
      <c r="CL34" s="121">
        <v>2597.2999999999997</v>
      </c>
      <c r="CM34" s="122">
        <v>2767.4</v>
      </c>
      <c r="CO34" s="121">
        <v>2798.5</v>
      </c>
      <c r="CP34" s="122">
        <v>3044.3</v>
      </c>
      <c r="CQ34" s="121">
        <v>3562.1000000000004</v>
      </c>
      <c r="CR34" s="122">
        <v>3604</v>
      </c>
      <c r="CT34" s="199">
        <v>3707</v>
      </c>
      <c r="CU34" s="238">
        <v>4597</v>
      </c>
      <c r="CV34" s="199">
        <v>4486</v>
      </c>
      <c r="CW34" s="238">
        <v>4859</v>
      </c>
      <c r="CY34" s="199">
        <v>4930</v>
      </c>
      <c r="CZ34" s="238">
        <v>4938</v>
      </c>
      <c r="DA34" s="199">
        <v>5001</v>
      </c>
      <c r="DB34" s="238">
        <v>5595</v>
      </c>
      <c r="DD34" s="199">
        <f>+SUM(DD25:DD32)</f>
        <v>5572</v>
      </c>
      <c r="DE34" s="238"/>
      <c r="DF34" s="199"/>
      <c r="DG34" s="238"/>
    </row>
    <row r="35" spans="1:111" x14ac:dyDescent="0.25">
      <c r="C35" s="115"/>
      <c r="D35" s="116"/>
      <c r="E35" s="115"/>
      <c r="F35" s="116"/>
      <c r="G35" s="117"/>
      <c r="H35" s="115"/>
      <c r="I35" s="116"/>
      <c r="J35" s="115"/>
      <c r="K35" s="116"/>
      <c r="L35" s="117"/>
      <c r="M35" s="115"/>
      <c r="N35" s="116"/>
      <c r="O35" s="115"/>
      <c r="P35" s="116"/>
      <c r="Q35" s="117"/>
      <c r="R35" s="115"/>
      <c r="S35" s="116"/>
      <c r="T35" s="115"/>
      <c r="U35" s="116"/>
      <c r="V35" s="117"/>
      <c r="W35" s="115"/>
      <c r="X35" s="116"/>
      <c r="Y35" s="115"/>
      <c r="Z35" s="116"/>
      <c r="AA35" s="115"/>
      <c r="AB35" s="115"/>
      <c r="AC35" s="116"/>
      <c r="AD35" s="115"/>
      <c r="AE35" s="116"/>
      <c r="AF35" s="115"/>
      <c r="AG35" s="115"/>
      <c r="AH35" s="116"/>
      <c r="AI35" s="115"/>
      <c r="AJ35" s="116"/>
      <c r="AK35" s="115"/>
      <c r="AL35" s="115"/>
      <c r="AM35" s="116"/>
      <c r="AN35" s="115"/>
      <c r="AO35" s="116"/>
      <c r="AP35" s="115"/>
      <c r="AQ35" s="115"/>
      <c r="AR35" s="116"/>
      <c r="AS35" s="115"/>
      <c r="AT35" s="116"/>
      <c r="AU35" s="115"/>
      <c r="AV35" s="115"/>
      <c r="AW35" s="116"/>
      <c r="AX35" s="115"/>
      <c r="AY35" s="116"/>
      <c r="AZ35" s="115"/>
      <c r="BA35" s="115"/>
      <c r="BB35" s="116"/>
      <c r="BC35" s="115"/>
      <c r="BD35" s="116"/>
      <c r="BE35" s="115"/>
      <c r="BF35" s="115"/>
      <c r="BG35" s="116"/>
      <c r="BH35" s="115"/>
      <c r="BI35" s="116"/>
      <c r="BJ35" s="115"/>
      <c r="BK35" s="115"/>
      <c r="BL35" s="116"/>
      <c r="BM35" s="115"/>
      <c r="BN35" s="116"/>
      <c r="BO35" s="115"/>
      <c r="BP35" s="115"/>
      <c r="BQ35" s="116"/>
      <c r="BR35" s="115"/>
      <c r="BS35" s="116"/>
      <c r="BT35" s="115"/>
      <c r="BU35" s="115"/>
      <c r="BV35" s="116"/>
      <c r="BW35" s="115"/>
      <c r="BX35" s="116"/>
      <c r="BZ35" s="115"/>
      <c r="CA35" s="116"/>
      <c r="CB35" s="115"/>
      <c r="CC35" s="116"/>
      <c r="CE35" s="115"/>
      <c r="CF35" s="116"/>
      <c r="CG35" s="115"/>
      <c r="CH35" s="116"/>
      <c r="CJ35" s="115"/>
      <c r="CK35" s="116"/>
      <c r="CL35" s="115"/>
      <c r="CM35" s="116"/>
      <c r="CO35" s="115"/>
      <c r="CP35" s="116"/>
      <c r="CQ35" s="115"/>
      <c r="CR35" s="116"/>
      <c r="CT35" s="197"/>
      <c r="CU35" s="236"/>
      <c r="CV35" s="197"/>
      <c r="CW35" s="236"/>
      <c r="CY35" s="197"/>
      <c r="CZ35" s="236"/>
      <c r="DA35" s="197"/>
      <c r="DB35" s="236"/>
      <c r="DD35" s="197"/>
      <c r="DE35" s="236"/>
      <c r="DF35" s="197"/>
      <c r="DG35" s="236"/>
    </row>
    <row r="36" spans="1:111" x14ac:dyDescent="0.25">
      <c r="A36" s="67"/>
      <c r="B36" s="59"/>
      <c r="C36" s="128"/>
      <c r="D36" s="129"/>
      <c r="E36" s="128"/>
      <c r="F36" s="129"/>
      <c r="G36" s="130"/>
      <c r="H36" s="128"/>
      <c r="I36" s="129"/>
      <c r="J36" s="128"/>
      <c r="K36" s="129"/>
      <c r="L36" s="130"/>
      <c r="M36" s="117"/>
      <c r="N36" s="131"/>
      <c r="O36" s="117"/>
      <c r="P36" s="131"/>
      <c r="Q36" s="130"/>
      <c r="R36" s="130"/>
      <c r="S36" s="132"/>
      <c r="T36" s="130"/>
      <c r="U36" s="132"/>
      <c r="V36" s="130"/>
      <c r="W36" s="117"/>
      <c r="X36" s="131"/>
      <c r="Y36" s="117"/>
      <c r="Z36" s="131"/>
      <c r="AA36" s="115"/>
      <c r="AB36" s="117"/>
      <c r="AC36" s="131"/>
      <c r="AD36" s="117"/>
      <c r="AE36" s="131"/>
      <c r="AF36" s="115"/>
      <c r="AG36" s="117"/>
      <c r="AH36" s="131"/>
      <c r="AI36" s="117"/>
      <c r="AJ36" s="131"/>
      <c r="AK36" s="115"/>
      <c r="AL36" s="117"/>
      <c r="AM36" s="131"/>
      <c r="AN36" s="117"/>
      <c r="AO36" s="131"/>
      <c r="AP36" s="115"/>
      <c r="AQ36" s="117"/>
      <c r="AR36" s="131"/>
      <c r="AS36" s="117"/>
      <c r="AT36" s="131"/>
      <c r="AU36" s="115"/>
      <c r="AV36" s="117"/>
      <c r="AW36" s="131"/>
      <c r="AX36" s="117"/>
      <c r="AY36" s="131"/>
      <c r="AZ36" s="115"/>
      <c r="BA36" s="117"/>
      <c r="BB36" s="131"/>
      <c r="BC36" s="117"/>
      <c r="BD36" s="131"/>
      <c r="BE36" s="115"/>
      <c r="BF36" s="117"/>
      <c r="BG36" s="131"/>
      <c r="BH36" s="117"/>
      <c r="BI36" s="131"/>
      <c r="BJ36" s="115"/>
      <c r="BK36" s="117"/>
      <c r="BL36" s="131"/>
      <c r="BM36" s="117"/>
      <c r="BN36" s="131"/>
      <c r="BO36" s="115"/>
      <c r="BP36" s="117"/>
      <c r="BQ36" s="131"/>
      <c r="BR36" s="117"/>
      <c r="BS36" s="131"/>
      <c r="BT36" s="115"/>
      <c r="BU36" s="117"/>
      <c r="BV36" s="131"/>
      <c r="BW36" s="117"/>
      <c r="BX36" s="131"/>
      <c r="BZ36" s="117"/>
      <c r="CA36" s="131"/>
      <c r="CB36" s="117"/>
      <c r="CC36" s="131"/>
      <c r="CE36" s="117"/>
      <c r="CF36" s="131"/>
      <c r="CG36" s="117"/>
      <c r="CH36" s="131"/>
      <c r="CJ36" s="117"/>
      <c r="CK36" s="131"/>
      <c r="CL36" s="117"/>
      <c r="CM36" s="131"/>
      <c r="CO36" s="117"/>
      <c r="CP36" s="131"/>
      <c r="CQ36" s="117"/>
      <c r="CR36" s="131"/>
      <c r="CT36" s="168"/>
      <c r="CU36" s="240"/>
      <c r="CV36" s="168"/>
      <c r="CW36" s="240"/>
      <c r="CY36" s="168"/>
      <c r="CZ36" s="240"/>
      <c r="DA36" s="168"/>
      <c r="DB36" s="240"/>
      <c r="DD36" s="168"/>
      <c r="DE36" s="240"/>
      <c r="DF36" s="168"/>
      <c r="DG36" s="240"/>
    </row>
    <row r="37" spans="1:111" s="70" customFormat="1" x14ac:dyDescent="0.25">
      <c r="A37" s="68" t="s">
        <v>41</v>
      </c>
      <c r="B37" s="69"/>
      <c r="C37" s="133"/>
      <c r="D37" s="134"/>
      <c r="E37" s="133"/>
      <c r="F37" s="134"/>
      <c r="G37" s="135"/>
      <c r="H37" s="133"/>
      <c r="I37" s="134"/>
      <c r="J37" s="133"/>
      <c r="K37" s="134"/>
      <c r="L37" s="135"/>
      <c r="M37" s="133"/>
      <c r="N37" s="134"/>
      <c r="O37" s="133"/>
      <c r="P37" s="134"/>
      <c r="Q37" s="135"/>
      <c r="R37" s="133"/>
      <c r="S37" s="134"/>
      <c r="T37" s="133"/>
      <c r="U37" s="134"/>
      <c r="V37" s="135"/>
      <c r="W37" s="133"/>
      <c r="X37" s="134"/>
      <c r="Y37" s="133"/>
      <c r="Z37" s="134"/>
      <c r="AA37" s="136"/>
      <c r="AB37" s="133"/>
      <c r="AC37" s="134"/>
      <c r="AD37" s="133"/>
      <c r="AE37" s="134"/>
      <c r="AF37" s="136"/>
      <c r="AG37" s="133"/>
      <c r="AH37" s="134"/>
      <c r="AI37" s="133"/>
      <c r="AJ37" s="134"/>
      <c r="AK37" s="136"/>
      <c r="AL37" s="133"/>
      <c r="AM37" s="134"/>
      <c r="AN37" s="133"/>
      <c r="AO37" s="134"/>
      <c r="AP37" s="136"/>
      <c r="AQ37" s="133"/>
      <c r="AR37" s="134"/>
      <c r="AS37" s="133"/>
      <c r="AT37" s="134"/>
      <c r="AU37" s="136"/>
      <c r="AV37" s="133"/>
      <c r="AW37" s="134"/>
      <c r="AX37" s="133"/>
      <c r="AY37" s="134"/>
      <c r="AZ37" s="136"/>
      <c r="BA37" s="133"/>
      <c r="BB37" s="134"/>
      <c r="BC37" s="133"/>
      <c r="BD37" s="134"/>
      <c r="BE37" s="136"/>
      <c r="BF37" s="133"/>
      <c r="BG37" s="134"/>
      <c r="BH37" s="133"/>
      <c r="BI37" s="134"/>
      <c r="BJ37" s="136"/>
      <c r="BK37" s="133"/>
      <c r="BL37" s="134"/>
      <c r="BM37" s="133"/>
      <c r="BN37" s="134"/>
      <c r="BO37" s="136"/>
      <c r="BP37" s="133"/>
      <c r="BQ37" s="134"/>
      <c r="BR37" s="133"/>
      <c r="BS37" s="134"/>
      <c r="BT37" s="136"/>
      <c r="BU37" s="133"/>
      <c r="BV37" s="134"/>
      <c r="BW37" s="133"/>
      <c r="BX37" s="134"/>
      <c r="BZ37" s="133"/>
      <c r="CA37" s="134"/>
      <c r="CB37" s="133"/>
      <c r="CC37" s="134"/>
      <c r="CE37" s="133"/>
      <c r="CF37" s="134"/>
      <c r="CG37" s="133"/>
      <c r="CH37" s="134"/>
      <c r="CJ37" s="133"/>
      <c r="CK37" s="134"/>
      <c r="CL37" s="133"/>
      <c r="CM37" s="134"/>
      <c r="CO37" s="133"/>
      <c r="CP37" s="134"/>
      <c r="CQ37" s="133"/>
      <c r="CR37" s="134"/>
      <c r="CT37" s="201"/>
      <c r="CU37" s="241"/>
      <c r="CV37" s="201"/>
      <c r="CW37" s="241"/>
      <c r="CY37" s="261"/>
      <c r="CZ37" s="241"/>
      <c r="DA37" s="201"/>
      <c r="DB37" s="241"/>
      <c r="DD37" s="261"/>
      <c r="DE37" s="241"/>
      <c r="DF37" s="201"/>
      <c r="DG37" s="241"/>
    </row>
    <row r="38" spans="1:111" x14ac:dyDescent="0.25">
      <c r="C38" s="115"/>
      <c r="D38" s="116"/>
      <c r="E38" s="115"/>
      <c r="F38" s="116"/>
      <c r="G38" s="117"/>
      <c r="H38" s="115"/>
      <c r="I38" s="116"/>
      <c r="J38" s="115"/>
      <c r="K38" s="116"/>
      <c r="L38" s="117"/>
      <c r="M38" s="115"/>
      <c r="N38" s="116"/>
      <c r="O38" s="115"/>
      <c r="P38" s="116"/>
      <c r="Q38" s="117"/>
      <c r="R38" s="115"/>
      <c r="S38" s="116"/>
      <c r="T38" s="115"/>
      <c r="U38" s="116"/>
      <c r="V38" s="117"/>
      <c r="W38" s="115"/>
      <c r="X38" s="116"/>
      <c r="Y38" s="115"/>
      <c r="Z38" s="116"/>
      <c r="AA38" s="115"/>
      <c r="AB38" s="115"/>
      <c r="AC38" s="116"/>
      <c r="AD38" s="115"/>
      <c r="AE38" s="116"/>
      <c r="AF38" s="115"/>
      <c r="AG38" s="115"/>
      <c r="AH38" s="116"/>
      <c r="AI38" s="115"/>
      <c r="AJ38" s="116"/>
      <c r="AK38" s="115"/>
      <c r="AL38" s="115"/>
      <c r="AM38" s="116"/>
      <c r="AN38" s="115"/>
      <c r="AO38" s="116"/>
      <c r="AP38" s="115"/>
      <c r="AQ38" s="115"/>
      <c r="AR38" s="116"/>
      <c r="AS38" s="115"/>
      <c r="AT38" s="116"/>
      <c r="AU38" s="115"/>
      <c r="AV38" s="115"/>
      <c r="AW38" s="116"/>
      <c r="AX38" s="115"/>
      <c r="AY38" s="116"/>
      <c r="AZ38" s="115"/>
      <c r="BA38" s="115"/>
      <c r="BB38" s="116"/>
      <c r="BC38" s="115"/>
      <c r="BD38" s="116"/>
      <c r="BE38" s="115"/>
      <c r="BF38" s="115"/>
      <c r="BG38" s="116"/>
      <c r="BH38" s="115"/>
      <c r="BI38" s="116"/>
      <c r="BJ38" s="115"/>
      <c r="BK38" s="115"/>
      <c r="BL38" s="116"/>
      <c r="BM38" s="115"/>
      <c r="BN38" s="116"/>
      <c r="BO38" s="115"/>
      <c r="BP38" s="115"/>
      <c r="BQ38" s="116"/>
      <c r="BR38" s="115"/>
      <c r="BS38" s="116"/>
      <c r="BT38" s="115"/>
      <c r="BU38" s="115"/>
      <c r="BV38" s="116"/>
      <c r="BW38" s="115"/>
      <c r="BX38" s="116"/>
      <c r="BZ38" s="115"/>
      <c r="CA38" s="116"/>
      <c r="CB38" s="115"/>
      <c r="CC38" s="116"/>
      <c r="CE38" s="115"/>
      <c r="CF38" s="116"/>
      <c r="CG38" s="115"/>
      <c r="CH38" s="116"/>
      <c r="CJ38" s="115"/>
      <c r="CK38" s="116"/>
      <c r="CL38" s="115"/>
      <c r="CM38" s="116"/>
      <c r="CO38" s="115"/>
      <c r="CP38" s="116"/>
      <c r="CQ38" s="115"/>
      <c r="CR38" s="116"/>
      <c r="CT38" s="197"/>
      <c r="CU38" s="236"/>
      <c r="CV38" s="197"/>
      <c r="CW38" s="236"/>
      <c r="CY38" s="197"/>
      <c r="CZ38" s="236"/>
      <c r="DA38" s="197"/>
      <c r="DB38" s="236"/>
      <c r="DD38" s="197"/>
      <c r="DE38" s="236"/>
      <c r="DF38" s="197"/>
      <c r="DG38" s="236"/>
    </row>
    <row r="39" spans="1:111" x14ac:dyDescent="0.25">
      <c r="A39" s="11" t="s">
        <v>25</v>
      </c>
      <c r="C39" s="115">
        <v>369.1275167785235</v>
      </c>
      <c r="D39" s="116">
        <v>375.83892617449663</v>
      </c>
      <c r="E39" s="115">
        <v>370.73825503355704</v>
      </c>
      <c r="F39" s="116">
        <v>353.82550335570471</v>
      </c>
      <c r="G39" s="117"/>
      <c r="H39" s="115">
        <v>367.11409395973152</v>
      </c>
      <c r="I39" s="116">
        <v>372.48322147651004</v>
      </c>
      <c r="J39" s="115">
        <v>348.5906040268456</v>
      </c>
      <c r="K39" s="116">
        <v>359.32885906040264</v>
      </c>
      <c r="L39" s="117"/>
      <c r="M39" s="115">
        <v>376.6442953020134</v>
      </c>
      <c r="N39" s="116">
        <v>390.20134228187914</v>
      </c>
      <c r="O39" s="115">
        <v>385.50335570469792</v>
      </c>
      <c r="P39" s="116">
        <v>401.2080536912751</v>
      </c>
      <c r="Q39" s="117"/>
      <c r="R39" s="115">
        <v>440.67114093959725</v>
      </c>
      <c r="S39" s="116">
        <v>453.15436241610735</v>
      </c>
      <c r="T39" s="115">
        <v>455.97315436241604</v>
      </c>
      <c r="U39" s="116">
        <v>489.12751677852344</v>
      </c>
      <c r="V39" s="117"/>
      <c r="W39" s="115">
        <v>465.06040268456371</v>
      </c>
      <c r="X39" s="116">
        <v>467.47651006711402</v>
      </c>
      <c r="Y39" s="115">
        <v>475.39597315436237</v>
      </c>
      <c r="Z39" s="116">
        <v>480.3624161073825</v>
      </c>
      <c r="AA39" s="115"/>
      <c r="AB39" s="115">
        <v>501.97315436241604</v>
      </c>
      <c r="AC39" s="116">
        <v>514.32214765100662</v>
      </c>
      <c r="AD39" s="115">
        <v>543.98657718120796</v>
      </c>
      <c r="AE39" s="116">
        <v>536.73825503355692</v>
      </c>
      <c r="AF39" s="115"/>
      <c r="AG39" s="115">
        <v>551.9060402684562</v>
      </c>
      <c r="AH39" s="116">
        <v>536.0671140939595</v>
      </c>
      <c r="AI39" s="115">
        <v>535.3959731543622</v>
      </c>
      <c r="AJ39" s="116">
        <v>537.67785234899316</v>
      </c>
      <c r="AK39" s="115"/>
      <c r="AL39" s="115">
        <v>545.73154362416096</v>
      </c>
      <c r="AM39" s="116">
        <v>553.24832214765081</v>
      </c>
      <c r="AN39" s="115">
        <v>745.99999999999977</v>
      </c>
      <c r="AO39" s="116">
        <v>759.28859060402669</v>
      </c>
      <c r="AP39" s="115"/>
      <c r="AQ39" s="115">
        <v>770.02684563758373</v>
      </c>
      <c r="AR39" s="116">
        <v>748.81879194630847</v>
      </c>
      <c r="AS39" s="115">
        <v>752.97986577181177</v>
      </c>
      <c r="AT39" s="116">
        <v>754.05369127516747</v>
      </c>
      <c r="AU39" s="115"/>
      <c r="AV39" s="115">
        <v>761.57046979865731</v>
      </c>
      <c r="AW39" s="116">
        <v>752.44295302013381</v>
      </c>
      <c r="AX39" s="115">
        <v>763.85234899328816</v>
      </c>
      <c r="AY39" s="116">
        <v>794.45637583892574</v>
      </c>
      <c r="AZ39" s="115"/>
      <c r="BA39" s="115">
        <v>801.9731543624157</v>
      </c>
      <c r="BB39" s="116">
        <v>847.87919463087201</v>
      </c>
      <c r="BC39" s="115">
        <v>803.44966442952966</v>
      </c>
      <c r="BD39" s="116">
        <v>799.69127516778474</v>
      </c>
      <c r="BE39" s="115"/>
      <c r="BF39" s="115">
        <v>809.45127516778484</v>
      </c>
      <c r="BG39" s="116">
        <v>802.95227516778493</v>
      </c>
      <c r="BH39" s="115">
        <v>801.65227516778498</v>
      </c>
      <c r="BI39" s="116">
        <v>760.15227516778498</v>
      </c>
      <c r="BJ39" s="115"/>
      <c r="BK39" s="115">
        <v>951.35227516778491</v>
      </c>
      <c r="BL39" s="116">
        <v>971.45227516778493</v>
      </c>
      <c r="BM39" s="115">
        <v>982.15227516778498</v>
      </c>
      <c r="BN39" s="116">
        <v>993.252275167785</v>
      </c>
      <c r="BO39" s="115"/>
      <c r="BP39" s="115">
        <v>816.25227516778523</v>
      </c>
      <c r="BQ39" s="116">
        <v>774.85227516778525</v>
      </c>
      <c r="BR39" s="115">
        <v>767.15227516778532</v>
      </c>
      <c r="BS39" s="116">
        <v>924.45227516778527</v>
      </c>
      <c r="BT39" s="115"/>
      <c r="BU39" s="115">
        <v>895.55227516778518</v>
      </c>
      <c r="BV39" s="116">
        <v>868.15227516778521</v>
      </c>
      <c r="BW39" s="115">
        <v>844.05227516778518</v>
      </c>
      <c r="BX39" s="116">
        <v>806.25227516778511</v>
      </c>
      <c r="BZ39" s="115">
        <v>803.75227516778511</v>
      </c>
      <c r="CA39" s="116">
        <v>723.85227516778514</v>
      </c>
      <c r="CB39" s="115">
        <v>862.15227516778521</v>
      </c>
      <c r="CC39" s="116">
        <v>853.25227516778511</v>
      </c>
      <c r="CE39" s="115">
        <v>1076.3522751677851</v>
      </c>
      <c r="CF39" s="116">
        <v>1109.1522751677851</v>
      </c>
      <c r="CG39" s="115">
        <v>1161.952275167785</v>
      </c>
      <c r="CH39" s="116">
        <v>1129.2522751677852</v>
      </c>
      <c r="CJ39" s="115">
        <v>1159.8522751677851</v>
      </c>
      <c r="CK39" s="116">
        <v>1215.9522751677853</v>
      </c>
      <c r="CL39" s="115">
        <v>1101.1522751677851</v>
      </c>
      <c r="CM39" s="116">
        <v>1082.1522751677851</v>
      </c>
      <c r="CO39" s="115">
        <v>1143.752275167785</v>
      </c>
      <c r="CP39" s="116">
        <v>1170.1522751677851</v>
      </c>
      <c r="CQ39" s="115">
        <v>1099.0522751677852</v>
      </c>
      <c r="CR39" s="116">
        <v>1520.9522751677853</v>
      </c>
      <c r="CT39" s="197">
        <v>1574.9522751677853</v>
      </c>
      <c r="CU39" s="236">
        <v>1596.9522751677853</v>
      </c>
      <c r="CV39" s="197">
        <v>1828.9522751677853</v>
      </c>
      <c r="CW39" s="236">
        <v>1869.9522751677853</v>
      </c>
      <c r="CY39" s="197">
        <v>1852.9522751677853</v>
      </c>
      <c r="CZ39" s="236">
        <v>1985.9522751677853</v>
      </c>
      <c r="DA39" s="197">
        <v>1952.9522751677853</v>
      </c>
      <c r="DB39" s="236">
        <v>2027.952275167785</v>
      </c>
      <c r="DD39" s="197">
        <f>+DB53</f>
        <v>2192.952275167785</v>
      </c>
      <c r="DE39" s="236"/>
      <c r="DF39" s="197"/>
      <c r="DG39" s="236"/>
    </row>
    <row r="40" spans="1:111" s="61" customFormat="1" x14ac:dyDescent="0.25">
      <c r="A40" s="61" t="s">
        <v>22</v>
      </c>
      <c r="B40" s="62"/>
      <c r="C40" s="118"/>
      <c r="D40" s="119">
        <v>0</v>
      </c>
      <c r="E40" s="118">
        <v>0</v>
      </c>
      <c r="F40" s="119">
        <v>0</v>
      </c>
      <c r="G40" s="120"/>
      <c r="H40" s="118">
        <v>0</v>
      </c>
      <c r="I40" s="119">
        <v>0</v>
      </c>
      <c r="J40" s="118">
        <v>0</v>
      </c>
      <c r="K40" s="119">
        <v>0</v>
      </c>
      <c r="L40" s="120"/>
      <c r="M40" s="118">
        <v>0</v>
      </c>
      <c r="N40" s="119">
        <v>0</v>
      </c>
      <c r="O40" s="118">
        <v>0</v>
      </c>
      <c r="P40" s="119">
        <v>0</v>
      </c>
      <c r="Q40" s="120"/>
      <c r="R40" s="118">
        <v>0</v>
      </c>
      <c r="S40" s="119">
        <v>0</v>
      </c>
      <c r="T40" s="118">
        <v>0</v>
      </c>
      <c r="U40" s="119">
        <v>0</v>
      </c>
      <c r="V40" s="120"/>
      <c r="W40" s="118">
        <v>0</v>
      </c>
      <c r="X40" s="119">
        <v>0</v>
      </c>
      <c r="Y40" s="118">
        <v>0</v>
      </c>
      <c r="Z40" s="119">
        <v>0</v>
      </c>
      <c r="AA40" s="118"/>
      <c r="AB40" s="118">
        <v>0</v>
      </c>
      <c r="AC40" s="119">
        <v>0</v>
      </c>
      <c r="AD40" s="118">
        <v>0</v>
      </c>
      <c r="AE40" s="119">
        <v>0</v>
      </c>
      <c r="AF40" s="118"/>
      <c r="AG40" s="118">
        <v>0</v>
      </c>
      <c r="AH40" s="119">
        <v>0</v>
      </c>
      <c r="AI40" s="118">
        <v>0</v>
      </c>
      <c r="AJ40" s="119">
        <v>0</v>
      </c>
      <c r="AK40" s="118"/>
      <c r="AL40" s="118">
        <v>0</v>
      </c>
      <c r="AM40" s="119">
        <v>0</v>
      </c>
      <c r="AN40" s="118">
        <v>0</v>
      </c>
      <c r="AO40" s="119">
        <v>0</v>
      </c>
      <c r="AP40" s="118"/>
      <c r="AQ40" s="118">
        <v>0</v>
      </c>
      <c r="AR40" s="119">
        <v>0</v>
      </c>
      <c r="AS40" s="118">
        <v>0</v>
      </c>
      <c r="AT40" s="119">
        <v>0</v>
      </c>
      <c r="AU40" s="118"/>
      <c r="AV40" s="118">
        <v>0</v>
      </c>
      <c r="AW40" s="119">
        <v>0</v>
      </c>
      <c r="AX40" s="118">
        <v>0</v>
      </c>
      <c r="AY40" s="119">
        <v>0</v>
      </c>
      <c r="AZ40" s="118"/>
      <c r="BA40" s="118">
        <v>0</v>
      </c>
      <c r="BB40" s="119">
        <v>0</v>
      </c>
      <c r="BC40" s="118">
        <v>0</v>
      </c>
      <c r="BD40" s="119">
        <v>0</v>
      </c>
      <c r="BE40" s="118"/>
      <c r="BF40" s="118">
        <v>0</v>
      </c>
      <c r="BG40" s="119">
        <v>0</v>
      </c>
      <c r="BH40" s="118">
        <v>0</v>
      </c>
      <c r="BI40" s="119">
        <v>0</v>
      </c>
      <c r="BJ40" s="118"/>
      <c r="BK40" s="118">
        <v>0</v>
      </c>
      <c r="BL40" s="119">
        <v>0</v>
      </c>
      <c r="BM40" s="118">
        <v>0</v>
      </c>
      <c r="BN40" s="119">
        <v>0</v>
      </c>
      <c r="BO40" s="118"/>
      <c r="BP40" s="118">
        <v>0</v>
      </c>
      <c r="BQ40" s="119">
        <v>0</v>
      </c>
      <c r="BR40" s="118">
        <v>0</v>
      </c>
      <c r="BS40" s="119">
        <v>0</v>
      </c>
      <c r="BT40" s="118"/>
      <c r="BU40" s="118">
        <v>0</v>
      </c>
      <c r="BV40" s="119">
        <v>0</v>
      </c>
      <c r="BW40" s="118">
        <v>0</v>
      </c>
      <c r="BX40" s="119"/>
      <c r="BZ40" s="118">
        <v>0</v>
      </c>
      <c r="CA40" s="119">
        <v>0</v>
      </c>
      <c r="CB40" s="118">
        <v>0</v>
      </c>
      <c r="CC40" s="119">
        <v>0</v>
      </c>
      <c r="CE40" s="118">
        <v>0</v>
      </c>
      <c r="CF40" s="119">
        <v>0</v>
      </c>
      <c r="CG40" s="118">
        <v>0</v>
      </c>
      <c r="CH40" s="119">
        <v>0</v>
      </c>
      <c r="CJ40" s="118">
        <v>0</v>
      </c>
      <c r="CK40" s="119">
        <v>0</v>
      </c>
      <c r="CL40" s="118">
        <v>0</v>
      </c>
      <c r="CM40" s="119">
        <v>0</v>
      </c>
      <c r="CO40" s="118">
        <v>0</v>
      </c>
      <c r="CP40" s="119">
        <v>0</v>
      </c>
      <c r="CQ40" s="118">
        <v>0</v>
      </c>
      <c r="CR40" s="119">
        <v>0</v>
      </c>
      <c r="CT40" s="198">
        <v>0</v>
      </c>
      <c r="CU40" s="237">
        <v>0</v>
      </c>
      <c r="CV40" s="198">
        <v>0</v>
      </c>
      <c r="CW40" s="237">
        <v>0</v>
      </c>
      <c r="CY40" s="198">
        <v>0</v>
      </c>
      <c r="CZ40" s="237">
        <v>0</v>
      </c>
      <c r="DA40" s="198">
        <v>0</v>
      </c>
      <c r="DB40" s="237">
        <v>0</v>
      </c>
      <c r="DD40" s="198">
        <v>0</v>
      </c>
      <c r="DE40" s="237"/>
      <c r="DF40" s="198"/>
      <c r="DG40" s="237"/>
    </row>
    <row r="41" spans="1:111" x14ac:dyDescent="0.25">
      <c r="A41" s="11" t="s">
        <v>61</v>
      </c>
      <c r="C41" s="115">
        <v>369.1275167785235</v>
      </c>
      <c r="D41" s="116">
        <v>375.83892617449663</v>
      </c>
      <c r="E41" s="115">
        <v>370.73825503355704</v>
      </c>
      <c r="F41" s="116">
        <v>353.82550335570471</v>
      </c>
      <c r="G41" s="117"/>
      <c r="H41" s="115">
        <v>367.11409395973152</v>
      </c>
      <c r="I41" s="116">
        <v>372.48322147651004</v>
      </c>
      <c r="J41" s="115">
        <v>348.5906040268456</v>
      </c>
      <c r="K41" s="116">
        <v>359.32885906040264</v>
      </c>
      <c r="L41" s="117"/>
      <c r="M41" s="115">
        <v>376.6442953020134</v>
      </c>
      <c r="N41" s="116">
        <v>390.20134228187914</v>
      </c>
      <c r="O41" s="115">
        <v>385.50335570469792</v>
      </c>
      <c r="P41" s="116">
        <v>401.2080536912751</v>
      </c>
      <c r="Q41" s="117"/>
      <c r="R41" s="115">
        <v>440.67114093959725</v>
      </c>
      <c r="S41" s="116">
        <v>453.15436241610735</v>
      </c>
      <c r="T41" s="115">
        <v>455.97315436241604</v>
      </c>
      <c r="U41" s="116">
        <v>489.12751677852344</v>
      </c>
      <c r="V41" s="117"/>
      <c r="W41" s="115">
        <v>465.06040268456371</v>
      </c>
      <c r="X41" s="116">
        <v>467.47651006711402</v>
      </c>
      <c r="Y41" s="115">
        <v>475.39597315436237</v>
      </c>
      <c r="Z41" s="116">
        <v>480.3624161073825</v>
      </c>
      <c r="AA41" s="115"/>
      <c r="AB41" s="115">
        <v>501.97315436241604</v>
      </c>
      <c r="AC41" s="116">
        <v>514.32214765100662</v>
      </c>
      <c r="AD41" s="115">
        <v>543.98657718120796</v>
      </c>
      <c r="AE41" s="116">
        <v>536.73825503355692</v>
      </c>
      <c r="AF41" s="115"/>
      <c r="AG41" s="115">
        <v>551.9060402684562</v>
      </c>
      <c r="AH41" s="116">
        <v>536.0671140939595</v>
      </c>
      <c r="AI41" s="115">
        <v>535.3959731543622</v>
      </c>
      <c r="AJ41" s="116">
        <v>537.67785234899316</v>
      </c>
      <c r="AK41" s="115"/>
      <c r="AL41" s="115">
        <v>545.73154362416096</v>
      </c>
      <c r="AM41" s="116">
        <v>553.24832214765081</v>
      </c>
      <c r="AN41" s="115">
        <v>745.99999999999977</v>
      </c>
      <c r="AO41" s="116">
        <v>759.28859060402669</v>
      </c>
      <c r="AP41" s="115"/>
      <c r="AQ41" s="115">
        <v>770.02684563758373</v>
      </c>
      <c r="AR41" s="116">
        <v>748.81879194630847</v>
      </c>
      <c r="AS41" s="115">
        <v>752.97986577181177</v>
      </c>
      <c r="AT41" s="116">
        <v>754.05369127516747</v>
      </c>
      <c r="AU41" s="115"/>
      <c r="AV41" s="115">
        <v>761.57046979865731</v>
      </c>
      <c r="AW41" s="116">
        <v>752.44295302013381</v>
      </c>
      <c r="AX41" s="115">
        <v>763.85234899328816</v>
      </c>
      <c r="AY41" s="116">
        <v>794.45637583892574</v>
      </c>
      <c r="AZ41" s="115"/>
      <c r="BA41" s="115">
        <v>801.9731543624157</v>
      </c>
      <c r="BB41" s="116">
        <v>847.87919463087201</v>
      </c>
      <c r="BC41" s="115">
        <v>803.44966442952966</v>
      </c>
      <c r="BD41" s="116">
        <v>799.69127516778474</v>
      </c>
      <c r="BE41" s="115"/>
      <c r="BF41" s="115">
        <v>809.45127516778484</v>
      </c>
      <c r="BG41" s="116">
        <v>802.95227516778493</v>
      </c>
      <c r="BH41" s="115">
        <v>801.65227516778498</v>
      </c>
      <c r="BI41" s="116">
        <v>760.15227516778498</v>
      </c>
      <c r="BJ41" s="115"/>
      <c r="BK41" s="115">
        <v>951.35227516778491</v>
      </c>
      <c r="BL41" s="116">
        <v>971.45227516778493</v>
      </c>
      <c r="BM41" s="115">
        <v>982.15227516778498</v>
      </c>
      <c r="BN41" s="116">
        <v>993.252275167785</v>
      </c>
      <c r="BO41" s="115"/>
      <c r="BP41" s="115">
        <v>816.25227516778523</v>
      </c>
      <c r="BQ41" s="116">
        <v>774.85227516778525</v>
      </c>
      <c r="BR41" s="115">
        <v>767.15227516778532</v>
      </c>
      <c r="BS41" s="116">
        <v>924.45227516778527</v>
      </c>
      <c r="BT41" s="115"/>
      <c r="BU41" s="115">
        <v>895.55227516778518</v>
      </c>
      <c r="BV41" s="116">
        <v>868.15227516778521</v>
      </c>
      <c r="BW41" s="115">
        <v>844.05227516778518</v>
      </c>
      <c r="BX41" s="116">
        <v>806.25227516778511</v>
      </c>
      <c r="BZ41" s="115">
        <v>803.75227516778511</v>
      </c>
      <c r="CA41" s="116">
        <v>723.85227516778514</v>
      </c>
      <c r="CB41" s="115">
        <v>862.15227516778521</v>
      </c>
      <c r="CC41" s="116">
        <v>853.25227516778511</v>
      </c>
      <c r="CE41" s="115">
        <v>1076.3522751677851</v>
      </c>
      <c r="CF41" s="116">
        <v>1109.1522751677851</v>
      </c>
      <c r="CG41" s="115">
        <v>1161.952275167785</v>
      </c>
      <c r="CH41" s="116">
        <v>1129.2522751677852</v>
      </c>
      <c r="CJ41" s="115">
        <v>1159.8522751677851</v>
      </c>
      <c r="CK41" s="116">
        <v>1215.9522751677853</v>
      </c>
      <c r="CL41" s="115">
        <v>1101.1522751677851</v>
      </c>
      <c r="CM41" s="116">
        <v>1082.1522751677851</v>
      </c>
      <c r="CO41" s="115">
        <v>1143.752275167785</v>
      </c>
      <c r="CP41" s="116">
        <v>1170.1522751677851</v>
      </c>
      <c r="CQ41" s="115">
        <v>1099.0522751677852</v>
      </c>
      <c r="CR41" s="116">
        <v>1520.9522751677853</v>
      </c>
      <c r="CT41" s="197">
        <v>1574.9522751677853</v>
      </c>
      <c r="CU41" s="236">
        <v>1596.9522751677853</v>
      </c>
      <c r="CV41" s="197">
        <v>1828.9522751677853</v>
      </c>
      <c r="CW41" s="236">
        <v>1869.9522751677853</v>
      </c>
      <c r="CY41" s="197">
        <v>1852.9522751677853</v>
      </c>
      <c r="CZ41" s="236">
        <v>1985.9522751677853</v>
      </c>
      <c r="DA41" s="197">
        <v>1952.9522751677853</v>
      </c>
      <c r="DB41" s="236">
        <v>2027.952275167785</v>
      </c>
      <c r="DD41" s="197">
        <f>+DD39+DD40</f>
        <v>2192.952275167785</v>
      </c>
      <c r="DE41" s="236"/>
      <c r="DF41" s="197"/>
      <c r="DG41" s="236"/>
    </row>
    <row r="42" spans="1:111" x14ac:dyDescent="0.25">
      <c r="A42" s="11" t="s">
        <v>42</v>
      </c>
      <c r="C42" s="115">
        <v>7.1140939597315436</v>
      </c>
      <c r="D42" s="116">
        <v>14.093959731543624</v>
      </c>
      <c r="E42" s="115">
        <v>15.70469798657718</v>
      </c>
      <c r="F42" s="116">
        <v>11.543624161073826</v>
      </c>
      <c r="G42" s="117"/>
      <c r="H42" s="115">
        <v>11.409395973154362</v>
      </c>
      <c r="I42" s="116">
        <v>30.604026845637584</v>
      </c>
      <c r="J42" s="115">
        <v>19.597315436241612</v>
      </c>
      <c r="K42" s="116">
        <v>19.328859060402685</v>
      </c>
      <c r="L42" s="117"/>
      <c r="M42" s="115">
        <v>16.107382550335569</v>
      </c>
      <c r="N42" s="116">
        <v>30.067114093959731</v>
      </c>
      <c r="O42" s="115">
        <v>22.416107382550337</v>
      </c>
      <c r="P42" s="116">
        <v>41.476510067114091</v>
      </c>
      <c r="Q42" s="117"/>
      <c r="R42" s="115">
        <v>18.523489932885905</v>
      </c>
      <c r="S42" s="116">
        <v>31.140939597315434</v>
      </c>
      <c r="T42" s="115">
        <v>18.65771812080537</v>
      </c>
      <c r="U42" s="116">
        <v>-14.093959731543624</v>
      </c>
      <c r="V42" s="117"/>
      <c r="W42" s="115">
        <v>0</v>
      </c>
      <c r="X42" s="116">
        <v>12.617449664429531</v>
      </c>
      <c r="Y42" s="115">
        <v>9.5302013422818792</v>
      </c>
      <c r="Z42" s="116">
        <v>9.7986577181208059</v>
      </c>
      <c r="AA42" s="115"/>
      <c r="AB42" s="115">
        <v>8.724832214765101</v>
      </c>
      <c r="AC42" s="116">
        <v>13.020134228187919</v>
      </c>
      <c r="AD42" s="115">
        <v>10.738255033557047</v>
      </c>
      <c r="AE42" s="116">
        <v>3.7583892617449663</v>
      </c>
      <c r="AF42" s="115"/>
      <c r="AG42" s="115">
        <v>6.8456375838926187</v>
      </c>
      <c r="AH42" s="116">
        <v>4.0268456375838939</v>
      </c>
      <c r="AI42" s="115">
        <v>5.7718120805369111</v>
      </c>
      <c r="AJ42" s="116">
        <v>0.40268456375839023</v>
      </c>
      <c r="AK42" s="115"/>
      <c r="AL42" s="115">
        <v>4.1610738255033555</v>
      </c>
      <c r="AM42" s="116">
        <v>193.15436241610735</v>
      </c>
      <c r="AN42" s="115">
        <v>4.9664429530201355</v>
      </c>
      <c r="AO42" s="116">
        <v>13.288590604026844</v>
      </c>
      <c r="AP42" s="115"/>
      <c r="AQ42" s="115">
        <v>3.3557046979865772</v>
      </c>
      <c r="AR42" s="116">
        <v>10.201342281879194</v>
      </c>
      <c r="AS42" s="115">
        <v>7.1140939597315436</v>
      </c>
      <c r="AT42" s="116">
        <v>13.288590604026846</v>
      </c>
      <c r="AU42" s="115"/>
      <c r="AV42" s="115">
        <v>11.677852348993287</v>
      </c>
      <c r="AW42" s="116">
        <v>6.308724832214768</v>
      </c>
      <c r="AX42" s="115">
        <v>8.0536912751677843</v>
      </c>
      <c r="AY42" s="116">
        <v>11.543624161073826</v>
      </c>
      <c r="AZ42" s="115"/>
      <c r="BA42" s="115">
        <v>12.214765100671148</v>
      </c>
      <c r="BB42" s="116">
        <v>-27.651006711409394</v>
      </c>
      <c r="BC42" s="115">
        <v>9.664429530201339</v>
      </c>
      <c r="BD42" s="116">
        <v>6.9599999999999955</v>
      </c>
      <c r="BE42" s="115"/>
      <c r="BF42" s="115">
        <v>10.600999999999997</v>
      </c>
      <c r="BG42" s="116">
        <v>20.2</v>
      </c>
      <c r="BH42" s="115">
        <v>-24.799999999999997</v>
      </c>
      <c r="BI42" s="116">
        <v>6.0999999999999961</v>
      </c>
      <c r="BJ42" s="115"/>
      <c r="BK42" s="115">
        <v>12.600000000000001</v>
      </c>
      <c r="BL42" s="116">
        <v>32.5</v>
      </c>
      <c r="BM42" s="115">
        <v>17.600000000000005</v>
      </c>
      <c r="BN42" s="116">
        <v>866.1</v>
      </c>
      <c r="BO42" s="115"/>
      <c r="BP42" s="115">
        <v>-4.9999999999999973</v>
      </c>
      <c r="BQ42" s="116">
        <v>1.7</v>
      </c>
      <c r="BR42" s="115">
        <v>-2.8</v>
      </c>
      <c r="BS42" s="116">
        <v>-40.200000000000003</v>
      </c>
      <c r="BT42" s="115"/>
      <c r="BU42" s="115">
        <v>-19.000000000000004</v>
      </c>
      <c r="BV42" s="116">
        <v>-15.099999999999996</v>
      </c>
      <c r="BW42" s="115">
        <v>-19.2</v>
      </c>
      <c r="BX42" s="116">
        <v>-22.700000000000003</v>
      </c>
      <c r="BZ42" s="115">
        <v>-20.6</v>
      </c>
      <c r="CA42" s="116">
        <v>-13.400000000000002</v>
      </c>
      <c r="CB42" s="115">
        <v>-9.6</v>
      </c>
      <c r="CC42" s="116">
        <v>-30.9</v>
      </c>
      <c r="CE42" s="115">
        <v>1.7000000000000013</v>
      </c>
      <c r="CF42" s="116">
        <v>11.1</v>
      </c>
      <c r="CG42" s="115">
        <v>0.20000000000000751</v>
      </c>
      <c r="CH42" s="116">
        <v>-8.9</v>
      </c>
      <c r="CJ42" s="115">
        <v>14.899999999999995</v>
      </c>
      <c r="CK42" s="116">
        <v>5.0999999999999979</v>
      </c>
      <c r="CL42" s="115">
        <v>19.899999999999999</v>
      </c>
      <c r="CM42" s="116">
        <v>22.500000000000007</v>
      </c>
      <c r="CO42" s="115">
        <v>27.6</v>
      </c>
      <c r="CP42" s="116">
        <v>38</v>
      </c>
      <c r="CQ42" s="115">
        <v>25</v>
      </c>
      <c r="CR42" s="116">
        <v>33.699999999999989</v>
      </c>
      <c r="CT42" s="197">
        <v>45</v>
      </c>
      <c r="CU42" s="236">
        <v>179</v>
      </c>
      <c r="CV42" s="197">
        <v>71</v>
      </c>
      <c r="CW42" s="236">
        <v>42</v>
      </c>
      <c r="CY42" s="197">
        <v>57</v>
      </c>
      <c r="CZ42" s="236">
        <v>54</v>
      </c>
      <c r="DA42" s="197">
        <v>67</v>
      </c>
      <c r="DB42" s="236">
        <v>97</v>
      </c>
      <c r="DD42" s="197">
        <v>61</v>
      </c>
      <c r="DE42" s="236"/>
      <c r="DF42" s="197"/>
      <c r="DG42" s="236"/>
    </row>
    <row r="43" spans="1:111" x14ac:dyDescent="0.25">
      <c r="A43" s="11" t="s">
        <v>51</v>
      </c>
      <c r="C43" s="115">
        <v>0</v>
      </c>
      <c r="D43" s="116">
        <v>0</v>
      </c>
      <c r="E43" s="115">
        <v>0</v>
      </c>
      <c r="F43" s="116">
        <v>0</v>
      </c>
      <c r="G43" s="117"/>
      <c r="H43" s="115"/>
      <c r="I43" s="116"/>
      <c r="J43" s="115"/>
      <c r="K43" s="116"/>
      <c r="L43" s="117"/>
      <c r="M43" s="115"/>
      <c r="N43" s="116"/>
      <c r="O43" s="115"/>
      <c r="P43" s="116"/>
      <c r="Q43" s="117"/>
      <c r="R43" s="115"/>
      <c r="S43" s="116"/>
      <c r="T43" s="115"/>
      <c r="U43" s="116"/>
      <c r="V43" s="117"/>
      <c r="W43" s="115"/>
      <c r="X43" s="116"/>
      <c r="Y43" s="115"/>
      <c r="Z43" s="116"/>
      <c r="AA43" s="115"/>
      <c r="AB43" s="115"/>
      <c r="AC43" s="116"/>
      <c r="AD43" s="115"/>
      <c r="AE43" s="116"/>
      <c r="AF43" s="115"/>
      <c r="AG43" s="115"/>
      <c r="AH43" s="116"/>
      <c r="AI43" s="115"/>
      <c r="AJ43" s="116"/>
      <c r="AK43" s="115"/>
      <c r="AL43" s="115"/>
      <c r="AM43" s="116"/>
      <c r="AN43" s="115"/>
      <c r="AO43" s="116"/>
      <c r="AP43" s="115"/>
      <c r="AQ43" s="115">
        <v>-3.7583892617449663</v>
      </c>
      <c r="AR43" s="116">
        <v>0</v>
      </c>
      <c r="AS43" s="115">
        <v>0</v>
      </c>
      <c r="AT43" s="116">
        <v>-0.26845637583892618</v>
      </c>
      <c r="AU43" s="115"/>
      <c r="AV43" s="115">
        <v>0</v>
      </c>
      <c r="AW43" s="116">
        <v>0</v>
      </c>
      <c r="AX43" s="115">
        <v>0</v>
      </c>
      <c r="AY43" s="116">
        <v>-9.1275167785234892</v>
      </c>
      <c r="AZ43" s="115"/>
      <c r="BA43" s="115">
        <v>0</v>
      </c>
      <c r="BB43" s="116">
        <v>0</v>
      </c>
      <c r="BC43" s="115">
        <v>0</v>
      </c>
      <c r="BD43" s="116">
        <v>1.7</v>
      </c>
      <c r="BE43" s="115"/>
      <c r="BF43" s="115">
        <v>0</v>
      </c>
      <c r="BG43" s="116">
        <v>0</v>
      </c>
      <c r="BH43" s="115">
        <v>0</v>
      </c>
      <c r="BI43" s="116">
        <v>-4.5999999999999996</v>
      </c>
      <c r="BJ43" s="115"/>
      <c r="BK43" s="115">
        <v>0</v>
      </c>
      <c r="BL43" s="116">
        <v>0</v>
      </c>
      <c r="BM43" s="137">
        <v>0</v>
      </c>
      <c r="BN43" s="116">
        <v>0.2</v>
      </c>
      <c r="BO43" s="115"/>
      <c r="BP43" s="115">
        <v>0</v>
      </c>
      <c r="BQ43" s="116">
        <v>0</v>
      </c>
      <c r="BR43" s="137"/>
      <c r="BS43" s="116">
        <v>1.8</v>
      </c>
      <c r="BT43" s="115"/>
      <c r="BU43" s="115">
        <v>0</v>
      </c>
      <c r="BV43" s="116">
        <v>0</v>
      </c>
      <c r="BW43" s="137">
        <v>0</v>
      </c>
      <c r="BX43" s="116">
        <v>-4.5</v>
      </c>
      <c r="BZ43" s="115">
        <v>0</v>
      </c>
      <c r="CA43" s="116">
        <v>0</v>
      </c>
      <c r="CB43" s="137">
        <v>0</v>
      </c>
      <c r="CC43" s="116">
        <v>-1.4</v>
      </c>
      <c r="CE43" s="115">
        <v>0</v>
      </c>
      <c r="CF43" s="116">
        <v>0</v>
      </c>
      <c r="CG43" s="137">
        <v>0</v>
      </c>
      <c r="CH43" s="116">
        <v>2.2999999999999998</v>
      </c>
      <c r="CJ43" s="115">
        <v>0</v>
      </c>
      <c r="CK43" s="116"/>
      <c r="CL43" s="137"/>
      <c r="CM43" s="116"/>
      <c r="CO43" s="115">
        <v>0</v>
      </c>
      <c r="CP43" s="116"/>
      <c r="CQ43" s="137"/>
      <c r="CR43" s="116"/>
      <c r="CT43" s="197">
        <v>0</v>
      </c>
      <c r="CU43" s="236"/>
      <c r="CV43" s="137"/>
      <c r="CW43" s="236">
        <v>-3</v>
      </c>
      <c r="CY43" s="197">
        <v>0</v>
      </c>
      <c r="CZ43" s="236">
        <v>0</v>
      </c>
      <c r="DA43" s="267">
        <v>0</v>
      </c>
      <c r="DB43" s="236">
        <v>4</v>
      </c>
      <c r="DD43" s="197">
        <v>0</v>
      </c>
      <c r="DE43" s="236"/>
      <c r="DF43" s="267"/>
      <c r="DG43" s="236"/>
    </row>
    <row r="44" spans="1:111" x14ac:dyDescent="0.25">
      <c r="A44" s="11" t="s">
        <v>43</v>
      </c>
      <c r="C44" s="115">
        <v>1.2080536912751678</v>
      </c>
      <c r="D44" s="116">
        <v>7.1140939597315436</v>
      </c>
      <c r="E44" s="115">
        <v>4.4295302013422821</v>
      </c>
      <c r="F44" s="116">
        <v>1.7449664429530201</v>
      </c>
      <c r="G44" s="117"/>
      <c r="H44" s="115">
        <v>2.5503355704697985</v>
      </c>
      <c r="I44" s="116">
        <v>-16.778523489932887</v>
      </c>
      <c r="J44" s="115">
        <v>-8.8590604026845643</v>
      </c>
      <c r="K44" s="116">
        <v>-2.0134228187919461</v>
      </c>
      <c r="L44" s="117"/>
      <c r="M44" s="115">
        <v>-3.4899328859060401</v>
      </c>
      <c r="N44" s="116">
        <v>-4.4295302013422821</v>
      </c>
      <c r="O44" s="115">
        <v>-6.7114093959731544</v>
      </c>
      <c r="P44" s="116">
        <v>-2.0134228187919461</v>
      </c>
      <c r="Q44" s="117"/>
      <c r="R44" s="115">
        <v>-6.5771812080536911</v>
      </c>
      <c r="S44" s="116">
        <v>4.9664429530201337</v>
      </c>
      <c r="T44" s="115">
        <v>14.36241610738255</v>
      </c>
      <c r="U44" s="116">
        <v>-10.10738255033557</v>
      </c>
      <c r="V44" s="117"/>
      <c r="W44" s="115">
        <v>2.2818791946308723</v>
      </c>
      <c r="X44" s="116">
        <v>-4.9664429530201337</v>
      </c>
      <c r="Y44" s="137">
        <v>-4.6979865771812079</v>
      </c>
      <c r="Z44" s="116">
        <v>11.677852348993289</v>
      </c>
      <c r="AA44" s="115"/>
      <c r="AB44" s="115">
        <v>14.496644295302014</v>
      </c>
      <c r="AC44" s="116">
        <v>15.973154362416107</v>
      </c>
      <c r="AD44" s="137">
        <v>-18.120805369127517</v>
      </c>
      <c r="AE44" s="116">
        <v>11.275167785234899</v>
      </c>
      <c r="AF44" s="115"/>
      <c r="AG44" s="115">
        <v>-16.51006711409396</v>
      </c>
      <c r="AH44" s="116">
        <v>-4.9664429530201337</v>
      </c>
      <c r="AI44" s="137">
        <v>-3.6241610738255035</v>
      </c>
      <c r="AJ44" s="116">
        <v>7.651006711409396</v>
      </c>
      <c r="AK44" s="115"/>
      <c r="AL44" s="115">
        <v>6.7114093959731544</v>
      </c>
      <c r="AM44" s="116">
        <v>-0.53691275167785235</v>
      </c>
      <c r="AN44" s="137">
        <v>8.0536912751677843</v>
      </c>
      <c r="AO44" s="116">
        <v>-2.6845637583892619</v>
      </c>
      <c r="AP44" s="115"/>
      <c r="AQ44" s="115">
        <v>3.7583892617449663</v>
      </c>
      <c r="AR44" s="116">
        <v>-6.174496644295302</v>
      </c>
      <c r="AS44" s="137">
        <v>-6.174496644295302</v>
      </c>
      <c r="AT44" s="116">
        <v>-6.0402684563758386</v>
      </c>
      <c r="AU44" s="115"/>
      <c r="AV44" s="115">
        <v>-9.6644295302013425</v>
      </c>
      <c r="AW44" s="116">
        <v>4.9664429530201337</v>
      </c>
      <c r="AX44" s="137">
        <v>22.550335570469798</v>
      </c>
      <c r="AY44" s="116">
        <v>5.1006711409395971</v>
      </c>
      <c r="AZ44" s="115"/>
      <c r="BA44" s="115">
        <v>35.302013422818789</v>
      </c>
      <c r="BB44" s="116">
        <v>-16.912751677852349</v>
      </c>
      <c r="BC44" s="137">
        <v>-13.557046979865772</v>
      </c>
      <c r="BD44" s="116">
        <v>1.1000000000000001</v>
      </c>
      <c r="BE44" s="115"/>
      <c r="BF44" s="115">
        <v>-5.8</v>
      </c>
      <c r="BG44" s="116">
        <v>1.6</v>
      </c>
      <c r="BH44" s="137">
        <v>-0.2</v>
      </c>
      <c r="BI44" s="116">
        <v>1.3</v>
      </c>
      <c r="BJ44" s="115"/>
      <c r="BK44" s="115">
        <v>-0.3</v>
      </c>
      <c r="BL44" s="116">
        <v>-23.3</v>
      </c>
      <c r="BM44" s="137">
        <v>-7.2</v>
      </c>
      <c r="BN44" s="116">
        <v>-4.2</v>
      </c>
      <c r="BO44" s="115"/>
      <c r="BP44" s="115">
        <v>-36.4</v>
      </c>
      <c r="BQ44" s="116">
        <v>-9.4</v>
      </c>
      <c r="BR44" s="137">
        <v>11.8</v>
      </c>
      <c r="BS44" s="116">
        <v>9.5</v>
      </c>
      <c r="BT44" s="115"/>
      <c r="BU44" s="115">
        <v>-8.4</v>
      </c>
      <c r="BV44" s="116">
        <v>-9</v>
      </c>
      <c r="BW44" s="137">
        <v>-10.5</v>
      </c>
      <c r="BX44" s="116">
        <v>24.7</v>
      </c>
      <c r="BZ44" s="115">
        <v>-59.300000000000004</v>
      </c>
      <c r="CA44" s="116">
        <v>62.5</v>
      </c>
      <c r="CB44" s="137">
        <v>8.8000000000000007</v>
      </c>
      <c r="CC44" s="116">
        <v>86</v>
      </c>
      <c r="CE44" s="115">
        <v>31.1</v>
      </c>
      <c r="CF44" s="116">
        <v>41.699999999999996</v>
      </c>
      <c r="CG44" s="137">
        <v>-24.8</v>
      </c>
      <c r="CH44" s="116">
        <v>37.200000000000003</v>
      </c>
      <c r="CJ44" s="115">
        <v>43.7</v>
      </c>
      <c r="CK44" s="116">
        <v>-119.9</v>
      </c>
      <c r="CL44" s="137">
        <v>-31.5</v>
      </c>
      <c r="CM44" s="116">
        <v>39.1</v>
      </c>
      <c r="CO44" s="115">
        <v>9.4</v>
      </c>
      <c r="CP44" s="116">
        <v>-42.199999999999996</v>
      </c>
      <c r="CQ44" s="137">
        <v>10</v>
      </c>
      <c r="CR44" s="116">
        <v>30.1</v>
      </c>
      <c r="CT44" s="197">
        <v>-7</v>
      </c>
      <c r="CU44" s="236">
        <v>72</v>
      </c>
      <c r="CV44" s="137"/>
      <c r="CW44" s="236">
        <v>-19</v>
      </c>
      <c r="CY44" s="197">
        <v>48</v>
      </c>
      <c r="CZ44" s="236">
        <v>-30</v>
      </c>
      <c r="DA44" s="267">
        <v>13</v>
      </c>
      <c r="DB44" s="236">
        <v>18</v>
      </c>
      <c r="DD44" s="197">
        <v>-12</v>
      </c>
      <c r="DE44" s="236"/>
      <c r="DF44" s="267"/>
      <c r="DG44" s="236"/>
    </row>
    <row r="45" spans="1:111" x14ac:dyDescent="0.25">
      <c r="A45" s="11" t="s">
        <v>91</v>
      </c>
      <c r="C45" s="115">
        <v>-1.6107382550335569</v>
      </c>
      <c r="D45" s="116">
        <v>0</v>
      </c>
      <c r="E45" s="115">
        <v>-37.04697986577181</v>
      </c>
      <c r="F45" s="116">
        <v>0</v>
      </c>
      <c r="G45" s="117"/>
      <c r="H45" s="115">
        <v>-8.5906040268456376</v>
      </c>
      <c r="I45" s="116">
        <v>1.7449664429530201</v>
      </c>
      <c r="J45" s="115">
        <v>0</v>
      </c>
      <c r="K45" s="116">
        <v>0</v>
      </c>
      <c r="L45" s="117"/>
      <c r="M45" s="115">
        <v>0.93959731543624159</v>
      </c>
      <c r="N45" s="116">
        <v>1.3422818791946309</v>
      </c>
      <c r="O45" s="115">
        <v>0</v>
      </c>
      <c r="P45" s="116">
        <v>0</v>
      </c>
      <c r="Q45" s="117"/>
      <c r="R45" s="115">
        <v>0.53691275167785235</v>
      </c>
      <c r="S45" s="116">
        <v>1.6107382550335569</v>
      </c>
      <c r="T45" s="115">
        <v>0.13422818791946309</v>
      </c>
      <c r="U45" s="116">
        <v>0.13422818791946309</v>
      </c>
      <c r="V45" s="117"/>
      <c r="W45" s="115">
        <v>0.13422818791946309</v>
      </c>
      <c r="X45" s="116">
        <v>0.26845637583892618</v>
      </c>
      <c r="Y45" s="115">
        <v>0.13422818791946309</v>
      </c>
      <c r="Z45" s="116">
        <v>0.13422818791946309</v>
      </c>
      <c r="AA45" s="115"/>
      <c r="AB45" s="115">
        <v>0.26845637583892618</v>
      </c>
      <c r="AC45" s="116">
        <v>0.67114093959731547</v>
      </c>
      <c r="AD45" s="115">
        <v>0.13422818791946309</v>
      </c>
      <c r="AE45" s="116">
        <v>0.13422818791946309</v>
      </c>
      <c r="AF45" s="115"/>
      <c r="AG45" s="115">
        <v>0.13422818791946309</v>
      </c>
      <c r="AH45" s="116">
        <v>0.26845637583892618</v>
      </c>
      <c r="AI45" s="115">
        <v>0.13422818791946309</v>
      </c>
      <c r="AJ45" s="116">
        <v>0</v>
      </c>
      <c r="AK45" s="115"/>
      <c r="AL45" s="115">
        <v>3.087248322147651</v>
      </c>
      <c r="AM45" s="116">
        <v>0.13422818791946309</v>
      </c>
      <c r="AN45" s="115">
        <v>0.26845637583892618</v>
      </c>
      <c r="AO45" s="116">
        <v>0.13422818791946309</v>
      </c>
      <c r="AP45" s="115"/>
      <c r="AQ45" s="115">
        <v>1.0738255033557047</v>
      </c>
      <c r="AR45" s="116">
        <v>0.13422818791946309</v>
      </c>
      <c r="AS45" s="115">
        <v>0.13422818791946309</v>
      </c>
      <c r="AT45" s="116">
        <v>0.53691275167785235</v>
      </c>
      <c r="AU45" s="115"/>
      <c r="AV45" s="115">
        <v>0.13422818791946309</v>
      </c>
      <c r="AW45" s="116">
        <v>0.13422818791946309</v>
      </c>
      <c r="AX45" s="115">
        <v>0</v>
      </c>
      <c r="AY45" s="116">
        <v>0</v>
      </c>
      <c r="AZ45" s="115"/>
      <c r="BA45" s="115">
        <v>11.409395973154362</v>
      </c>
      <c r="BB45" s="116">
        <v>0.13422818791946309</v>
      </c>
      <c r="BC45" s="115">
        <v>0.13422818791946309</v>
      </c>
      <c r="BD45" s="116">
        <v>0</v>
      </c>
      <c r="BE45" s="115"/>
      <c r="BF45" s="115">
        <v>1.6999999999999993</v>
      </c>
      <c r="BG45" s="116">
        <v>-23.099999999999998</v>
      </c>
      <c r="BH45" s="115">
        <v>-16.5</v>
      </c>
      <c r="BI45" s="116">
        <v>3.6</v>
      </c>
      <c r="BJ45" s="115"/>
      <c r="BK45" s="115">
        <v>7.8</v>
      </c>
      <c r="BL45" s="116">
        <v>1.5</v>
      </c>
      <c r="BM45" s="137">
        <v>0.7</v>
      </c>
      <c r="BN45" s="116">
        <v>0.2</v>
      </c>
      <c r="BO45" s="115"/>
      <c r="BP45" s="115"/>
      <c r="BQ45" s="116"/>
      <c r="BR45" s="137"/>
      <c r="BS45" s="116"/>
      <c r="BT45" s="115"/>
      <c r="BU45" s="115"/>
      <c r="BV45" s="116"/>
      <c r="BW45" s="137"/>
      <c r="BX45" s="116"/>
      <c r="BZ45" s="115"/>
      <c r="CA45" s="116"/>
      <c r="CB45" s="137"/>
      <c r="CC45" s="116"/>
      <c r="CE45" s="115"/>
      <c r="CF45" s="116"/>
      <c r="CG45" s="137"/>
      <c r="CH45" s="116"/>
      <c r="CJ45" s="115">
        <v>-2.5</v>
      </c>
      <c r="CK45" s="116"/>
      <c r="CL45" s="137"/>
      <c r="CM45" s="116"/>
      <c r="CO45" s="115">
        <v>-4.3</v>
      </c>
      <c r="CP45" s="116">
        <v>-0.29999999999999982</v>
      </c>
      <c r="CQ45" s="137">
        <v>0</v>
      </c>
      <c r="CR45" s="116">
        <v>-2.6000000000000005</v>
      </c>
      <c r="CT45" s="197">
        <v>0</v>
      </c>
      <c r="CU45" s="236">
        <v>1</v>
      </c>
      <c r="CV45" s="137">
        <v>1</v>
      </c>
      <c r="CW45" s="236"/>
      <c r="CY45" s="197">
        <v>0</v>
      </c>
      <c r="CZ45" s="236">
        <v>-20</v>
      </c>
      <c r="DA45" s="267"/>
      <c r="DB45" s="236"/>
      <c r="DD45" s="197">
        <v>0</v>
      </c>
      <c r="DE45" s="236"/>
      <c r="DF45" s="267"/>
      <c r="DG45" s="236"/>
    </row>
    <row r="46" spans="1:111" x14ac:dyDescent="0.25">
      <c r="A46" s="11" t="s">
        <v>151</v>
      </c>
      <c r="C46" s="115"/>
      <c r="D46" s="116"/>
      <c r="E46" s="115"/>
      <c r="F46" s="116"/>
      <c r="G46" s="117"/>
      <c r="H46" s="115"/>
      <c r="I46" s="116"/>
      <c r="J46" s="115"/>
      <c r="K46" s="116"/>
      <c r="L46" s="117"/>
      <c r="M46" s="115"/>
      <c r="N46" s="116"/>
      <c r="O46" s="115"/>
      <c r="P46" s="116"/>
      <c r="Q46" s="117"/>
      <c r="R46" s="115"/>
      <c r="S46" s="116"/>
      <c r="T46" s="115"/>
      <c r="U46" s="116"/>
      <c r="V46" s="117"/>
      <c r="W46" s="115"/>
      <c r="X46" s="116"/>
      <c r="Y46" s="115"/>
      <c r="Z46" s="116"/>
      <c r="AA46" s="115"/>
      <c r="AB46" s="115"/>
      <c r="AC46" s="116"/>
      <c r="AD46" s="115"/>
      <c r="AE46" s="116"/>
      <c r="AF46" s="115"/>
      <c r="AG46" s="115"/>
      <c r="AH46" s="116"/>
      <c r="AI46" s="115"/>
      <c r="AJ46" s="116"/>
      <c r="AK46" s="115"/>
      <c r="AL46" s="115"/>
      <c r="AM46" s="116"/>
      <c r="AN46" s="115"/>
      <c r="AO46" s="116"/>
      <c r="AP46" s="115"/>
      <c r="AQ46" s="115"/>
      <c r="AR46" s="116"/>
      <c r="AS46" s="115"/>
      <c r="AT46" s="116"/>
      <c r="AU46" s="115"/>
      <c r="AV46" s="115"/>
      <c r="AW46" s="116"/>
      <c r="AX46" s="115"/>
      <c r="AY46" s="116"/>
      <c r="AZ46" s="115"/>
      <c r="BA46" s="115"/>
      <c r="BB46" s="116"/>
      <c r="BC46" s="115"/>
      <c r="BD46" s="116"/>
      <c r="BE46" s="115"/>
      <c r="BF46" s="115"/>
      <c r="BG46" s="116"/>
      <c r="BH46" s="115"/>
      <c r="BI46" s="116"/>
      <c r="BJ46" s="115"/>
      <c r="BK46" s="115"/>
      <c r="BL46" s="116"/>
      <c r="BM46" s="137"/>
      <c r="BN46" s="116"/>
      <c r="BO46" s="115"/>
      <c r="BP46" s="115"/>
      <c r="BQ46" s="116"/>
      <c r="BR46" s="137"/>
      <c r="BS46" s="116"/>
      <c r="BT46" s="115"/>
      <c r="BU46" s="115"/>
      <c r="BV46" s="116"/>
      <c r="BW46" s="137"/>
      <c r="BX46" s="116"/>
      <c r="BZ46" s="115"/>
      <c r="CA46" s="116"/>
      <c r="CB46" s="137"/>
      <c r="CC46" s="116"/>
      <c r="CE46" s="115"/>
      <c r="CF46" s="116"/>
      <c r="CG46" s="137"/>
      <c r="CH46" s="116"/>
      <c r="CJ46" s="115"/>
      <c r="CK46" s="116"/>
      <c r="CL46" s="137"/>
      <c r="CM46" s="116"/>
      <c r="CO46" s="115"/>
      <c r="CP46" s="116"/>
      <c r="CQ46" s="137"/>
      <c r="CR46" s="116"/>
      <c r="CT46" s="197"/>
      <c r="CU46" s="236"/>
      <c r="CV46" s="137"/>
      <c r="CW46" s="236"/>
      <c r="CY46" s="197">
        <v>40</v>
      </c>
      <c r="CZ46" s="236">
        <v>-35</v>
      </c>
      <c r="DA46" s="267">
        <v>26</v>
      </c>
      <c r="DB46" s="236">
        <v>94</v>
      </c>
      <c r="DD46" s="197">
        <f>-61-12-3</f>
        <v>-76</v>
      </c>
      <c r="DE46" s="236"/>
      <c r="DF46" s="267"/>
      <c r="DG46" s="236"/>
    </row>
    <row r="47" spans="1:111" x14ac:dyDescent="0.25">
      <c r="A47" s="11" t="s">
        <v>145</v>
      </c>
      <c r="C47" s="115"/>
      <c r="D47" s="116"/>
      <c r="E47" s="115"/>
      <c r="F47" s="116"/>
      <c r="G47" s="117"/>
      <c r="H47" s="115"/>
      <c r="I47" s="116"/>
      <c r="J47" s="115"/>
      <c r="K47" s="116"/>
      <c r="L47" s="117"/>
      <c r="M47" s="115"/>
      <c r="N47" s="116"/>
      <c r="O47" s="115"/>
      <c r="P47" s="116"/>
      <c r="Q47" s="117"/>
      <c r="R47" s="115"/>
      <c r="S47" s="116"/>
      <c r="T47" s="115"/>
      <c r="U47" s="116"/>
      <c r="V47" s="117"/>
      <c r="W47" s="115"/>
      <c r="X47" s="116"/>
      <c r="Y47" s="115"/>
      <c r="Z47" s="116"/>
      <c r="AA47" s="115"/>
      <c r="AB47" s="115"/>
      <c r="AC47" s="116"/>
      <c r="AD47" s="115"/>
      <c r="AE47" s="116"/>
      <c r="AF47" s="115"/>
      <c r="AG47" s="115"/>
      <c r="AH47" s="116"/>
      <c r="AI47" s="115"/>
      <c r="AJ47" s="116"/>
      <c r="AK47" s="115"/>
      <c r="AL47" s="115"/>
      <c r="AM47" s="116"/>
      <c r="AN47" s="115"/>
      <c r="AO47" s="116"/>
      <c r="AP47" s="115"/>
      <c r="AQ47" s="115"/>
      <c r="AR47" s="116"/>
      <c r="AS47" s="115"/>
      <c r="AT47" s="116"/>
      <c r="AU47" s="115"/>
      <c r="AV47" s="115"/>
      <c r="AW47" s="116"/>
      <c r="AX47" s="115"/>
      <c r="AY47" s="116"/>
      <c r="AZ47" s="115"/>
      <c r="BA47" s="115"/>
      <c r="BB47" s="116"/>
      <c r="BC47" s="115"/>
      <c r="BD47" s="116"/>
      <c r="BE47" s="115"/>
      <c r="BF47" s="115"/>
      <c r="BG47" s="116"/>
      <c r="BH47" s="115"/>
      <c r="BI47" s="116"/>
      <c r="BJ47" s="115"/>
      <c r="BK47" s="115"/>
      <c r="BL47" s="116"/>
      <c r="BM47" s="137"/>
      <c r="BN47" s="116"/>
      <c r="BO47" s="115"/>
      <c r="BP47" s="115"/>
      <c r="BQ47" s="116"/>
      <c r="BR47" s="137"/>
      <c r="BS47" s="116"/>
      <c r="BT47" s="115"/>
      <c r="BU47" s="115"/>
      <c r="BV47" s="116"/>
      <c r="BW47" s="137"/>
      <c r="BX47" s="116"/>
      <c r="BZ47" s="115"/>
      <c r="CA47" s="116"/>
      <c r="CB47" s="137"/>
      <c r="CC47" s="116"/>
      <c r="CE47" s="115"/>
      <c r="CF47" s="116"/>
      <c r="CG47" s="137"/>
      <c r="CH47" s="116"/>
      <c r="CJ47" s="115"/>
      <c r="CK47" s="116"/>
      <c r="CL47" s="137"/>
      <c r="CM47" s="116"/>
      <c r="CO47" s="115">
        <v>-6.3000000000000007</v>
      </c>
      <c r="CP47" s="116">
        <v>-66.599999999999994</v>
      </c>
      <c r="CQ47" s="137">
        <v>38.5</v>
      </c>
      <c r="CR47" s="116">
        <v>-7.2</v>
      </c>
      <c r="CT47" s="197">
        <v>-16</v>
      </c>
      <c r="CU47" s="236">
        <v>-20</v>
      </c>
      <c r="CV47" s="137">
        <v>-20</v>
      </c>
      <c r="CW47" s="236">
        <v>-38</v>
      </c>
      <c r="CY47" s="197">
        <v>-13</v>
      </c>
      <c r="CZ47" s="236">
        <v>-3</v>
      </c>
      <c r="DA47" s="267">
        <v>-20</v>
      </c>
      <c r="DB47" s="236">
        <v>-49</v>
      </c>
      <c r="DD47" s="197">
        <v>37</v>
      </c>
      <c r="DE47" s="236"/>
      <c r="DF47" s="267"/>
      <c r="DG47" s="236"/>
    </row>
    <row r="48" spans="1:111" x14ac:dyDescent="0.25">
      <c r="A48" s="11" t="s">
        <v>108</v>
      </c>
      <c r="C48" s="115"/>
      <c r="D48" s="116"/>
      <c r="E48" s="115"/>
      <c r="F48" s="116"/>
      <c r="G48" s="117"/>
      <c r="H48" s="115"/>
      <c r="I48" s="116"/>
      <c r="J48" s="115"/>
      <c r="K48" s="116"/>
      <c r="L48" s="117"/>
      <c r="M48" s="115"/>
      <c r="N48" s="116"/>
      <c r="O48" s="115"/>
      <c r="P48" s="116"/>
      <c r="Q48" s="117"/>
      <c r="R48" s="115"/>
      <c r="S48" s="116"/>
      <c r="T48" s="115"/>
      <c r="U48" s="116"/>
      <c r="V48" s="117"/>
      <c r="W48" s="115"/>
      <c r="X48" s="116"/>
      <c r="Y48" s="115"/>
      <c r="Z48" s="116"/>
      <c r="AA48" s="115"/>
      <c r="AB48" s="115"/>
      <c r="AC48" s="116"/>
      <c r="AD48" s="115"/>
      <c r="AE48" s="116"/>
      <c r="AF48" s="115"/>
      <c r="AG48" s="115"/>
      <c r="AH48" s="116"/>
      <c r="AI48" s="115"/>
      <c r="AJ48" s="116"/>
      <c r="AK48" s="115"/>
      <c r="AL48" s="115"/>
      <c r="AM48" s="116"/>
      <c r="AN48" s="115"/>
      <c r="AO48" s="116"/>
      <c r="AP48" s="115"/>
      <c r="AQ48" s="115"/>
      <c r="AR48" s="116"/>
      <c r="AS48" s="115"/>
      <c r="AT48" s="116"/>
      <c r="AU48" s="115"/>
      <c r="AV48" s="115"/>
      <c r="AW48" s="116"/>
      <c r="AX48" s="115"/>
      <c r="AY48" s="116"/>
      <c r="AZ48" s="115"/>
      <c r="BA48" s="115"/>
      <c r="BB48" s="116"/>
      <c r="BC48" s="115"/>
      <c r="BD48" s="116"/>
      <c r="BE48" s="115"/>
      <c r="BF48" s="115"/>
      <c r="BG48" s="116"/>
      <c r="BH48" s="115"/>
      <c r="BI48" s="116"/>
      <c r="BJ48" s="115"/>
      <c r="BK48" s="115"/>
      <c r="BL48" s="116"/>
      <c r="BM48" s="137"/>
      <c r="BN48" s="116"/>
      <c r="BO48" s="115"/>
      <c r="BP48" s="115"/>
      <c r="BQ48" s="116"/>
      <c r="BR48" s="137">
        <v>148.30000000000001</v>
      </c>
      <c r="BS48" s="116"/>
      <c r="BT48" s="115"/>
      <c r="BU48" s="115"/>
      <c r="BV48" s="116"/>
      <c r="BW48" s="137"/>
      <c r="BX48" s="116"/>
      <c r="BZ48" s="115"/>
      <c r="CA48" s="116"/>
      <c r="CB48" s="137"/>
      <c r="CC48" s="116"/>
      <c r="CE48" s="115"/>
      <c r="CF48" s="116"/>
      <c r="CG48" s="137"/>
      <c r="CH48" s="116"/>
      <c r="CJ48" s="115"/>
      <c r="CK48" s="116"/>
      <c r="CL48" s="137">
        <v>-7.4</v>
      </c>
      <c r="CM48" s="116"/>
      <c r="CO48" s="115"/>
      <c r="CP48" s="116"/>
      <c r="CQ48" s="137"/>
      <c r="CR48" s="116"/>
      <c r="CT48" s="197"/>
      <c r="CU48" s="236"/>
      <c r="CV48" s="137"/>
      <c r="CW48" s="236"/>
      <c r="CY48" s="197"/>
      <c r="CZ48" s="236"/>
      <c r="DA48" s="267"/>
      <c r="DB48" s="236"/>
      <c r="DD48" s="197">
        <f>149-129-23</f>
        <v>-3</v>
      </c>
      <c r="DE48" s="236"/>
      <c r="DF48" s="267"/>
      <c r="DG48" s="236"/>
    </row>
    <row r="49" spans="1:111" x14ac:dyDescent="0.25">
      <c r="A49" s="11" t="s">
        <v>110</v>
      </c>
      <c r="C49" s="115"/>
      <c r="D49" s="116"/>
      <c r="E49" s="115"/>
      <c r="F49" s="116"/>
      <c r="G49" s="117"/>
      <c r="H49" s="115"/>
      <c r="I49" s="116"/>
      <c r="J49" s="115"/>
      <c r="K49" s="116"/>
      <c r="L49" s="117"/>
      <c r="M49" s="115"/>
      <c r="N49" s="116"/>
      <c r="O49" s="115"/>
      <c r="P49" s="116"/>
      <c r="Q49" s="117"/>
      <c r="R49" s="115"/>
      <c r="S49" s="116"/>
      <c r="T49" s="115"/>
      <c r="U49" s="116"/>
      <c r="V49" s="117"/>
      <c r="W49" s="115"/>
      <c r="X49" s="116"/>
      <c r="Y49" s="115"/>
      <c r="Z49" s="116"/>
      <c r="AA49" s="115"/>
      <c r="AB49" s="115"/>
      <c r="AC49" s="116"/>
      <c r="AD49" s="115"/>
      <c r="AE49" s="116"/>
      <c r="AF49" s="115"/>
      <c r="AG49" s="115"/>
      <c r="AH49" s="116"/>
      <c r="AI49" s="115"/>
      <c r="AJ49" s="116"/>
      <c r="AK49" s="115"/>
      <c r="AL49" s="115"/>
      <c r="AM49" s="116"/>
      <c r="AN49" s="115"/>
      <c r="AO49" s="116"/>
      <c r="AP49" s="115"/>
      <c r="AQ49" s="115"/>
      <c r="AR49" s="116"/>
      <c r="AS49" s="115"/>
      <c r="AT49" s="116"/>
      <c r="AU49" s="115"/>
      <c r="AV49" s="115"/>
      <c r="AW49" s="116"/>
      <c r="AX49" s="115"/>
      <c r="AY49" s="116"/>
      <c r="AZ49" s="115"/>
      <c r="BA49" s="115"/>
      <c r="BB49" s="116"/>
      <c r="BC49" s="115"/>
      <c r="BD49" s="116"/>
      <c r="BE49" s="115"/>
      <c r="BF49" s="115"/>
      <c r="BG49" s="116"/>
      <c r="BH49" s="115"/>
      <c r="BI49" s="116"/>
      <c r="BJ49" s="115"/>
      <c r="BK49" s="115"/>
      <c r="BL49" s="116"/>
      <c r="BM49" s="137"/>
      <c r="BN49" s="116"/>
      <c r="BO49" s="115"/>
      <c r="BP49" s="115"/>
      <c r="BQ49" s="116"/>
      <c r="BR49" s="137"/>
      <c r="BS49" s="116"/>
      <c r="BT49" s="115"/>
      <c r="BU49" s="115"/>
      <c r="BV49" s="116"/>
      <c r="BW49" s="137">
        <v>-8.1</v>
      </c>
      <c r="BX49" s="116"/>
      <c r="BZ49" s="115"/>
      <c r="CA49" s="116"/>
      <c r="CB49" s="137">
        <v>-8.1</v>
      </c>
      <c r="CC49" s="116"/>
      <c r="CE49" s="115"/>
      <c r="CF49" s="116"/>
      <c r="CG49" s="137">
        <v>-8.1</v>
      </c>
      <c r="CH49" s="116"/>
      <c r="CJ49" s="115"/>
      <c r="CK49" s="116"/>
      <c r="CL49" s="137"/>
      <c r="CM49" s="116"/>
      <c r="CO49" s="115"/>
      <c r="CP49" s="116"/>
      <c r="CQ49" s="137">
        <v>-9.1</v>
      </c>
      <c r="CR49" s="116"/>
      <c r="CT49" s="197"/>
      <c r="CU49" s="236"/>
      <c r="CV49" s="137">
        <v>-11</v>
      </c>
      <c r="CW49" s="236"/>
      <c r="CY49" s="197"/>
      <c r="CZ49" s="236"/>
      <c r="DA49" s="267">
        <v>-11</v>
      </c>
      <c r="DB49" s="236">
        <v>0</v>
      </c>
      <c r="DD49" s="197">
        <v>-7</v>
      </c>
      <c r="DE49" s="236"/>
      <c r="DF49" s="267"/>
      <c r="DG49" s="236"/>
    </row>
    <row r="50" spans="1:111" x14ac:dyDescent="0.25">
      <c r="A50" s="11" t="s">
        <v>94</v>
      </c>
      <c r="C50" s="115"/>
      <c r="D50" s="116"/>
      <c r="E50" s="115"/>
      <c r="F50" s="116"/>
      <c r="G50" s="117"/>
      <c r="H50" s="115"/>
      <c r="I50" s="116"/>
      <c r="J50" s="115"/>
      <c r="K50" s="116"/>
      <c r="L50" s="117"/>
      <c r="M50" s="115"/>
      <c r="N50" s="116"/>
      <c r="O50" s="115"/>
      <c r="P50" s="116"/>
      <c r="Q50" s="117"/>
      <c r="R50" s="115"/>
      <c r="S50" s="116"/>
      <c r="T50" s="115"/>
      <c r="U50" s="116"/>
      <c r="V50" s="117"/>
      <c r="W50" s="115"/>
      <c r="X50" s="116"/>
      <c r="Y50" s="115"/>
      <c r="Z50" s="116"/>
      <c r="AA50" s="115"/>
      <c r="AB50" s="115"/>
      <c r="AC50" s="116"/>
      <c r="AD50" s="115"/>
      <c r="AE50" s="116"/>
      <c r="AF50" s="115"/>
      <c r="AG50" s="115"/>
      <c r="AH50" s="116"/>
      <c r="AI50" s="115"/>
      <c r="AJ50" s="116"/>
      <c r="AK50" s="115"/>
      <c r="AL50" s="115"/>
      <c r="AM50" s="116"/>
      <c r="AN50" s="115"/>
      <c r="AO50" s="116"/>
      <c r="AP50" s="115"/>
      <c r="AQ50" s="115"/>
      <c r="AR50" s="116"/>
      <c r="AS50" s="115"/>
      <c r="AT50" s="116"/>
      <c r="AU50" s="115"/>
      <c r="AV50" s="115"/>
      <c r="AW50" s="116"/>
      <c r="AX50" s="115"/>
      <c r="AY50" s="116"/>
      <c r="AZ50" s="115"/>
      <c r="BA50" s="115"/>
      <c r="BB50" s="116"/>
      <c r="BC50" s="115"/>
      <c r="BD50" s="116"/>
      <c r="BE50" s="115"/>
      <c r="BF50" s="115"/>
      <c r="BG50" s="116"/>
      <c r="BH50" s="115"/>
      <c r="BI50" s="116">
        <v>184.8</v>
      </c>
      <c r="BJ50" s="115"/>
      <c r="BK50" s="115"/>
      <c r="BL50" s="116"/>
      <c r="BM50" s="137"/>
      <c r="BN50" s="116"/>
      <c r="BO50" s="115"/>
      <c r="BP50" s="115"/>
      <c r="BQ50" s="116"/>
      <c r="BR50" s="137"/>
      <c r="BS50" s="116"/>
      <c r="BT50" s="115"/>
      <c r="BU50" s="115"/>
      <c r="BV50" s="116"/>
      <c r="BW50" s="137"/>
      <c r="BX50" s="116"/>
      <c r="BZ50" s="115"/>
      <c r="CA50" s="116">
        <v>89.2</v>
      </c>
      <c r="CB50" s="137"/>
      <c r="CC50" s="116">
        <v>169.4</v>
      </c>
      <c r="CE50" s="115"/>
      <c r="CF50" s="116"/>
      <c r="CG50" s="137"/>
      <c r="CH50" s="116"/>
      <c r="CJ50" s="115"/>
      <c r="CK50" s="116"/>
      <c r="CL50" s="137"/>
      <c r="CM50" s="116"/>
      <c r="CO50" s="115"/>
      <c r="CP50" s="116"/>
      <c r="CQ50" s="137">
        <v>357.5</v>
      </c>
      <c r="CR50" s="116">
        <v>0</v>
      </c>
      <c r="CT50" s="197"/>
      <c r="CU50" s="236"/>
      <c r="CV50" s="137"/>
      <c r="CW50" s="236">
        <v>1</v>
      </c>
      <c r="CY50" s="197">
        <v>1</v>
      </c>
      <c r="CZ50" s="236">
        <v>1</v>
      </c>
      <c r="DA50" s="267">
        <v>0</v>
      </c>
      <c r="DB50" s="236">
        <v>1</v>
      </c>
      <c r="DD50" s="197"/>
      <c r="DE50" s="236"/>
      <c r="DF50" s="267"/>
      <c r="DG50" s="236"/>
    </row>
    <row r="51" spans="1:111" x14ac:dyDescent="0.25">
      <c r="A51" s="11" t="s">
        <v>105</v>
      </c>
      <c r="C51" s="115"/>
      <c r="D51" s="116"/>
      <c r="E51" s="115"/>
      <c r="F51" s="116"/>
      <c r="G51" s="117"/>
      <c r="H51" s="115"/>
      <c r="I51" s="116"/>
      <c r="J51" s="115"/>
      <c r="K51" s="116"/>
      <c r="L51" s="117"/>
      <c r="M51" s="115"/>
      <c r="N51" s="116"/>
      <c r="O51" s="115"/>
      <c r="P51" s="116"/>
      <c r="Q51" s="117"/>
      <c r="R51" s="115"/>
      <c r="S51" s="116"/>
      <c r="T51" s="115"/>
      <c r="U51" s="116"/>
      <c r="V51" s="117"/>
      <c r="W51" s="115"/>
      <c r="X51" s="116"/>
      <c r="Y51" s="115"/>
      <c r="Z51" s="116"/>
      <c r="AA51" s="115"/>
      <c r="AB51" s="115"/>
      <c r="AC51" s="116"/>
      <c r="AD51" s="115"/>
      <c r="AE51" s="116"/>
      <c r="AF51" s="115"/>
      <c r="AG51" s="115"/>
      <c r="AH51" s="116"/>
      <c r="AI51" s="115"/>
      <c r="AJ51" s="116"/>
      <c r="AK51" s="115"/>
      <c r="AL51" s="115"/>
      <c r="AM51" s="116"/>
      <c r="AN51" s="115"/>
      <c r="AO51" s="116"/>
      <c r="AP51" s="115"/>
      <c r="AQ51" s="115"/>
      <c r="AR51" s="116"/>
      <c r="AS51" s="115"/>
      <c r="AT51" s="116"/>
      <c r="AU51" s="115"/>
      <c r="AV51" s="115"/>
      <c r="AW51" s="116"/>
      <c r="AX51" s="115"/>
      <c r="AY51" s="116"/>
      <c r="AZ51" s="115"/>
      <c r="BA51" s="115"/>
      <c r="BB51" s="116"/>
      <c r="BC51" s="115"/>
      <c r="BD51" s="116"/>
      <c r="BE51" s="115"/>
      <c r="BF51" s="115"/>
      <c r="BG51" s="116"/>
      <c r="BH51" s="115"/>
      <c r="BI51" s="116"/>
      <c r="BJ51" s="115"/>
      <c r="BK51" s="115"/>
      <c r="BL51" s="116"/>
      <c r="BM51" s="137">
        <v>0</v>
      </c>
      <c r="BN51" s="116">
        <v>-1039.3</v>
      </c>
      <c r="BO51" s="115"/>
      <c r="BP51" s="115"/>
      <c r="BQ51" s="116"/>
      <c r="BR51" s="137"/>
      <c r="BS51" s="116"/>
      <c r="BT51" s="115"/>
      <c r="BU51" s="115"/>
      <c r="BV51" s="116"/>
      <c r="BW51" s="137"/>
      <c r="BX51" s="116"/>
      <c r="BZ51" s="115"/>
      <c r="CA51" s="116"/>
      <c r="CB51" s="137"/>
      <c r="CC51" s="116"/>
      <c r="CE51" s="115"/>
      <c r="CF51" s="116"/>
      <c r="CG51" s="137"/>
      <c r="CH51" s="116"/>
      <c r="CJ51" s="115"/>
      <c r="CK51" s="116"/>
      <c r="CL51" s="137"/>
      <c r="CM51" s="116"/>
      <c r="CO51" s="115"/>
      <c r="CP51" s="116"/>
      <c r="CQ51" s="137"/>
      <c r="CR51" s="116"/>
      <c r="CT51" s="197"/>
      <c r="CU51" s="236"/>
      <c r="CV51" s="137"/>
      <c r="CW51" s="236"/>
      <c r="CY51" s="197"/>
      <c r="CZ51" s="236"/>
      <c r="DA51" s="137"/>
      <c r="DB51" s="236"/>
      <c r="DD51" s="197"/>
      <c r="DE51" s="236"/>
      <c r="DF51" s="137"/>
      <c r="DG51" s="236"/>
    </row>
    <row r="52" spans="1:111" s="61" customFormat="1" x14ac:dyDescent="0.25">
      <c r="A52" s="61" t="s">
        <v>50</v>
      </c>
      <c r="B52" s="62"/>
      <c r="C52" s="118">
        <v>0</v>
      </c>
      <c r="D52" s="119">
        <v>-26.308724832214764</v>
      </c>
      <c r="E52" s="118">
        <v>0</v>
      </c>
      <c r="F52" s="119">
        <v>0</v>
      </c>
      <c r="G52" s="120"/>
      <c r="H52" s="118">
        <v>0</v>
      </c>
      <c r="I52" s="119">
        <v>-39.463087248322147</v>
      </c>
      <c r="J52" s="118">
        <v>0</v>
      </c>
      <c r="K52" s="119">
        <v>0</v>
      </c>
      <c r="L52" s="120"/>
      <c r="M52" s="118">
        <v>0</v>
      </c>
      <c r="N52" s="119">
        <v>-31.677852348993287</v>
      </c>
      <c r="O52" s="118">
        <v>0</v>
      </c>
      <c r="P52" s="119">
        <v>0</v>
      </c>
      <c r="Q52" s="120"/>
      <c r="R52" s="118">
        <v>0</v>
      </c>
      <c r="S52" s="119">
        <v>-34.899328859060404</v>
      </c>
      <c r="T52" s="118">
        <v>0</v>
      </c>
      <c r="U52" s="119">
        <v>0</v>
      </c>
      <c r="V52" s="120"/>
      <c r="W52" s="118">
        <v>0</v>
      </c>
      <c r="X52" s="119">
        <v>0</v>
      </c>
      <c r="Y52" s="138">
        <v>0</v>
      </c>
      <c r="Z52" s="119">
        <v>0</v>
      </c>
      <c r="AA52" s="118"/>
      <c r="AB52" s="118">
        <v>-11.140939597315436</v>
      </c>
      <c r="AC52" s="119">
        <v>0</v>
      </c>
      <c r="AD52" s="138">
        <v>0</v>
      </c>
      <c r="AE52" s="119">
        <v>0</v>
      </c>
      <c r="AF52" s="118"/>
      <c r="AG52" s="118">
        <v>-6.3087248322147653</v>
      </c>
      <c r="AH52" s="119">
        <v>0</v>
      </c>
      <c r="AI52" s="138">
        <v>0</v>
      </c>
      <c r="AJ52" s="119">
        <v>0</v>
      </c>
      <c r="AK52" s="118"/>
      <c r="AL52" s="118">
        <v>-6.4429530201342278</v>
      </c>
      <c r="AM52" s="119">
        <v>0</v>
      </c>
      <c r="AN52" s="138">
        <v>0</v>
      </c>
      <c r="AO52" s="119">
        <v>0</v>
      </c>
      <c r="AP52" s="118"/>
      <c r="AQ52" s="118">
        <v>-25.63758389261745</v>
      </c>
      <c r="AR52" s="119">
        <v>0</v>
      </c>
      <c r="AS52" s="138">
        <v>0</v>
      </c>
      <c r="AT52" s="119">
        <v>0</v>
      </c>
      <c r="AU52" s="118"/>
      <c r="AV52" s="118">
        <v>-11.275167785234899</v>
      </c>
      <c r="AW52" s="119">
        <v>0</v>
      </c>
      <c r="AX52" s="138">
        <v>0</v>
      </c>
      <c r="AY52" s="119">
        <v>0</v>
      </c>
      <c r="AZ52" s="118"/>
      <c r="BA52" s="118">
        <v>-13.020134228187919</v>
      </c>
      <c r="BB52" s="119">
        <v>0</v>
      </c>
      <c r="BC52" s="138">
        <v>0</v>
      </c>
      <c r="BD52" s="119">
        <v>0</v>
      </c>
      <c r="BE52" s="118"/>
      <c r="BF52" s="118">
        <v>-13</v>
      </c>
      <c r="BG52" s="119">
        <v>0</v>
      </c>
      <c r="BH52" s="138">
        <v>0</v>
      </c>
      <c r="BI52" s="119">
        <v>0</v>
      </c>
      <c r="BJ52" s="118"/>
      <c r="BK52" s="118">
        <v>0</v>
      </c>
      <c r="BL52" s="119">
        <v>0</v>
      </c>
      <c r="BM52" s="138">
        <v>0</v>
      </c>
      <c r="BN52" s="119"/>
      <c r="BO52" s="118"/>
      <c r="BP52" s="118"/>
      <c r="BQ52" s="119"/>
      <c r="BR52" s="138"/>
      <c r="BS52" s="119"/>
      <c r="BT52" s="118"/>
      <c r="BU52" s="118"/>
      <c r="BV52" s="119"/>
      <c r="BW52" s="138"/>
      <c r="BX52" s="119"/>
      <c r="BZ52" s="118"/>
      <c r="CA52" s="119"/>
      <c r="CB52" s="138"/>
      <c r="CC52" s="119"/>
      <c r="CE52" s="118"/>
      <c r="CF52" s="119"/>
      <c r="CG52" s="138"/>
      <c r="CH52" s="119"/>
      <c r="CJ52" s="118"/>
      <c r="CK52" s="119"/>
      <c r="CL52" s="138"/>
      <c r="CM52" s="119"/>
      <c r="CO52" s="118"/>
      <c r="CP52" s="119"/>
      <c r="CQ52" s="138"/>
      <c r="CR52" s="119"/>
      <c r="CT52" s="198"/>
      <c r="CU52" s="237"/>
      <c r="CV52" s="138"/>
      <c r="CW52" s="119"/>
      <c r="CY52" s="198"/>
      <c r="CZ52" s="237"/>
      <c r="DA52" s="138"/>
      <c r="DB52" s="119"/>
      <c r="DD52" s="198"/>
      <c r="DE52" s="237"/>
      <c r="DF52" s="138"/>
      <c r="DG52" s="119"/>
    </row>
    <row r="53" spans="1:111" s="100" customFormat="1" x14ac:dyDescent="0.25">
      <c r="A53" s="100" t="s">
        <v>64</v>
      </c>
      <c r="B53" s="99"/>
      <c r="C53" s="139">
        <v>375.83892617449663</v>
      </c>
      <c r="D53" s="140">
        <v>370.73825503355704</v>
      </c>
      <c r="E53" s="139">
        <v>353.82550335570471</v>
      </c>
      <c r="F53" s="140">
        <v>367.11409395973152</v>
      </c>
      <c r="G53" s="141"/>
      <c r="H53" s="139">
        <v>372.48322147651004</v>
      </c>
      <c r="I53" s="140">
        <v>348.5906040268456</v>
      </c>
      <c r="J53" s="139">
        <v>359.32885906040264</v>
      </c>
      <c r="K53" s="140">
        <v>376.6442953020134</v>
      </c>
      <c r="L53" s="141"/>
      <c r="M53" s="139">
        <v>390.20134228187914</v>
      </c>
      <c r="N53" s="140">
        <v>385.50335570469792</v>
      </c>
      <c r="O53" s="139">
        <v>401.2080536912751</v>
      </c>
      <c r="P53" s="140">
        <v>440.67114093959725</v>
      </c>
      <c r="Q53" s="141"/>
      <c r="R53" s="139">
        <v>453.15436241610735</v>
      </c>
      <c r="S53" s="140">
        <v>455.97315436241604</v>
      </c>
      <c r="T53" s="139">
        <v>489.12751677852344</v>
      </c>
      <c r="U53" s="140">
        <v>465.06040268456371</v>
      </c>
      <c r="V53" s="141"/>
      <c r="W53" s="139">
        <v>467.47651006711402</v>
      </c>
      <c r="X53" s="140">
        <v>475.39597315436237</v>
      </c>
      <c r="Y53" s="139">
        <v>480.3624161073825</v>
      </c>
      <c r="Z53" s="140">
        <v>501.97315436241604</v>
      </c>
      <c r="AA53" s="139"/>
      <c r="AB53" s="139">
        <v>514.32214765100662</v>
      </c>
      <c r="AC53" s="140">
        <v>543.98657718120796</v>
      </c>
      <c r="AD53" s="139">
        <v>536.73825503355692</v>
      </c>
      <c r="AE53" s="140">
        <v>551.9060402684562</v>
      </c>
      <c r="AF53" s="139"/>
      <c r="AG53" s="139">
        <v>536.0671140939595</v>
      </c>
      <c r="AH53" s="140">
        <v>535.3959731543622</v>
      </c>
      <c r="AI53" s="139">
        <v>537.67785234899316</v>
      </c>
      <c r="AJ53" s="140">
        <v>545.73154362416096</v>
      </c>
      <c r="AK53" s="139"/>
      <c r="AL53" s="139">
        <v>553.24832214765081</v>
      </c>
      <c r="AM53" s="139">
        <v>745.99999999999977</v>
      </c>
      <c r="AN53" s="139">
        <v>759.28859060402669</v>
      </c>
      <c r="AO53" s="140">
        <v>770.02684563758373</v>
      </c>
      <c r="AP53" s="139"/>
      <c r="AQ53" s="139">
        <v>748.81879194630847</v>
      </c>
      <c r="AR53" s="140">
        <v>752.97986577181177</v>
      </c>
      <c r="AS53" s="139">
        <v>754.05369127516747</v>
      </c>
      <c r="AT53" s="140">
        <v>761.57046979865731</v>
      </c>
      <c r="AU53" s="139"/>
      <c r="AV53" s="139">
        <v>752.44295302013381</v>
      </c>
      <c r="AW53" s="140">
        <v>763.85234899328816</v>
      </c>
      <c r="AX53" s="139">
        <v>794.45637583892574</v>
      </c>
      <c r="AY53" s="140">
        <v>801.9731543624157</v>
      </c>
      <c r="AZ53" s="139"/>
      <c r="BA53" s="139">
        <v>847.87919463087201</v>
      </c>
      <c r="BB53" s="140">
        <v>803.44966442952966</v>
      </c>
      <c r="BC53" s="139">
        <v>799.69127516778474</v>
      </c>
      <c r="BD53" s="140">
        <v>809.45127516778484</v>
      </c>
      <c r="BE53" s="139"/>
      <c r="BF53" s="139">
        <v>802.95227516778493</v>
      </c>
      <c r="BG53" s="140">
        <v>801.65227516778498</v>
      </c>
      <c r="BH53" s="139">
        <v>760.15227516778498</v>
      </c>
      <c r="BI53" s="140">
        <v>951.35227516778491</v>
      </c>
      <c r="BJ53" s="139"/>
      <c r="BK53" s="139">
        <v>971.45227516778493</v>
      </c>
      <c r="BL53" s="140">
        <v>982.15227516778498</v>
      </c>
      <c r="BM53" s="139">
        <v>993.252275167785</v>
      </c>
      <c r="BN53" s="140">
        <v>816.25227516778523</v>
      </c>
      <c r="BO53" s="139"/>
      <c r="BP53" s="139">
        <v>774.85227516778525</v>
      </c>
      <c r="BQ53" s="140">
        <v>767.15227516778532</v>
      </c>
      <c r="BR53" s="139">
        <v>924.45227516778527</v>
      </c>
      <c r="BS53" s="140">
        <v>895.55227516778518</v>
      </c>
      <c r="BT53" s="139"/>
      <c r="BU53" s="139">
        <v>868.15227516778521</v>
      </c>
      <c r="BV53" s="140">
        <v>844.05227516778518</v>
      </c>
      <c r="BW53" s="139">
        <v>806.25227516778511</v>
      </c>
      <c r="BX53" s="140">
        <v>803.75227516778511</v>
      </c>
      <c r="BZ53" s="139">
        <v>723.85227516778514</v>
      </c>
      <c r="CA53" s="140">
        <v>862.15227516778521</v>
      </c>
      <c r="CB53" s="139">
        <v>853.25227516778511</v>
      </c>
      <c r="CC53" s="140">
        <v>1076.3522751677851</v>
      </c>
      <c r="CE53" s="139">
        <v>1109.1522751677851</v>
      </c>
      <c r="CF53" s="140">
        <v>1161.952275167785</v>
      </c>
      <c r="CG53" s="139">
        <v>1129.2522751677852</v>
      </c>
      <c r="CH53" s="140">
        <v>1159.8522751677851</v>
      </c>
      <c r="CJ53" s="139">
        <v>1215.9522751677853</v>
      </c>
      <c r="CK53" s="140">
        <v>1101.1522751677851</v>
      </c>
      <c r="CL53" s="139">
        <v>1082.1522751677851</v>
      </c>
      <c r="CM53" s="140">
        <v>1143.752275167785</v>
      </c>
      <c r="CO53" s="139">
        <v>1170.1522751677851</v>
      </c>
      <c r="CP53" s="140">
        <v>1099.0522751677852</v>
      </c>
      <c r="CQ53" s="139">
        <v>1520.9522751677853</v>
      </c>
      <c r="CR53" s="140">
        <v>1574.9522751677853</v>
      </c>
      <c r="CT53" s="202">
        <v>1596.9522751677853</v>
      </c>
      <c r="CU53" s="242">
        <v>1828.9522751677853</v>
      </c>
      <c r="CV53" s="202">
        <v>1869.9522751677853</v>
      </c>
      <c r="CW53" s="242">
        <v>1852.9522751677853</v>
      </c>
      <c r="CY53" s="202">
        <v>1985.9522751677853</v>
      </c>
      <c r="CZ53" s="242">
        <v>1952.9522751677853</v>
      </c>
      <c r="DA53" s="202">
        <v>2027.952275167785</v>
      </c>
      <c r="DB53" s="242">
        <v>2192.952275167785</v>
      </c>
      <c r="DD53" s="202">
        <f>SUM(DD41:DD52)</f>
        <v>2192.952275167785</v>
      </c>
      <c r="DE53" s="242"/>
      <c r="DF53" s="202"/>
      <c r="DG53" s="242"/>
    </row>
    <row r="54" spans="1:111" x14ac:dyDescent="0.25">
      <c r="AV54" s="71"/>
      <c r="BA54" s="71"/>
      <c r="BF54" s="71"/>
      <c r="BK54" s="71"/>
      <c r="BP54" s="71"/>
      <c r="BU54" s="71"/>
      <c r="BZ54" s="71"/>
    </row>
    <row r="62" spans="1:111" x14ac:dyDescent="0.25">
      <c r="CU62" s="6"/>
    </row>
  </sheetData>
  <mergeCells count="35">
    <mergeCell ref="AB2:AE2"/>
    <mergeCell ref="AG1:AJ1"/>
    <mergeCell ref="AG2:AJ2"/>
    <mergeCell ref="BZ2:CC2"/>
    <mergeCell ref="BU2:BX2"/>
    <mergeCell ref="BP2:BS2"/>
    <mergeCell ref="AQ1:AT1"/>
    <mergeCell ref="AQ2:AT2"/>
    <mergeCell ref="AB1:AE1"/>
    <mergeCell ref="BK1:BO1"/>
    <mergeCell ref="BK2:BN2"/>
    <mergeCell ref="BF1:BI1"/>
    <mergeCell ref="BF2:BI2"/>
    <mergeCell ref="DD2:DG2"/>
    <mergeCell ref="CJ2:CM2"/>
    <mergeCell ref="CE2:CH2"/>
    <mergeCell ref="CY2:DB2"/>
    <mergeCell ref="CT2:CW2"/>
    <mergeCell ref="CO2:CR2"/>
    <mergeCell ref="C1:F1"/>
    <mergeCell ref="BA1:BD1"/>
    <mergeCell ref="BA2:BD2"/>
    <mergeCell ref="M1:P1"/>
    <mergeCell ref="R1:U1"/>
    <mergeCell ref="M2:P2"/>
    <mergeCell ref="W2:Z2"/>
    <mergeCell ref="AL2:AO2"/>
    <mergeCell ref="C2:F2"/>
    <mergeCell ref="AV1:AY1"/>
    <mergeCell ref="AV2:AY2"/>
    <mergeCell ref="AL1:AO1"/>
    <mergeCell ref="H1:K1"/>
    <mergeCell ref="H2:K2"/>
    <mergeCell ref="W1:Z1"/>
    <mergeCell ref="R2:U2"/>
  </mergeCells>
  <phoneticPr fontId="0" type="noConversion"/>
  <pageMargins left="0.43307086614173229" right="0.35433070866141736" top="0.55118110236220474" bottom="0.59055118110236227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21"/>
  <sheetViews>
    <sheetView showGridLines="0" zoomScale="90" zoomScaleNormal="90" zoomScaleSheetLayoutView="75" workbookViewId="0">
      <pane xSplit="1" ySplit="4" topLeftCell="DF5" activePane="bottomRight" state="frozen"/>
      <selection activeCell="O4" sqref="O4"/>
      <selection pane="topRight" activeCell="O4" sqref="O4"/>
      <selection pane="bottomLeft" activeCell="O4" sqref="O4"/>
      <selection pane="bottomRight"/>
    </sheetView>
  </sheetViews>
  <sheetFormatPr defaultColWidth="9.109375" defaultRowHeight="13.2" x14ac:dyDescent="0.25"/>
  <cols>
    <col min="1" max="1" width="37.109375" style="11" customWidth="1"/>
    <col min="2" max="2" width="4.6640625" style="11" customWidth="1"/>
    <col min="3" max="6" width="8.6640625" style="11" customWidth="1"/>
    <col min="7" max="7" width="8.6640625" style="58" customWidth="1"/>
    <col min="8" max="8" width="4.6640625" style="11" customWidth="1"/>
    <col min="9" max="12" width="8.6640625" style="11" customWidth="1"/>
    <col min="13" max="13" width="8.6640625" style="58" customWidth="1"/>
    <col min="14" max="14" width="4.6640625" style="11" customWidth="1"/>
    <col min="15" max="18" width="8.6640625" style="11" customWidth="1"/>
    <col min="19" max="19" width="8.6640625" style="58" customWidth="1"/>
    <col min="20" max="20" width="4.6640625" style="11" customWidth="1"/>
    <col min="21" max="21" width="8.6640625" style="11" customWidth="1" collapsed="1"/>
    <col min="22" max="24" width="8.6640625" style="11" customWidth="1"/>
    <col min="25" max="25" width="8.6640625" style="58" customWidth="1"/>
    <col min="26" max="26" width="4.6640625" style="11" customWidth="1"/>
    <col min="27" max="30" width="8.6640625" style="11" customWidth="1"/>
    <col min="31" max="31" width="8.6640625" style="58" customWidth="1"/>
    <col min="32" max="32" width="4.6640625" style="11" customWidth="1"/>
    <col min="33" max="36" width="8.6640625" style="11" customWidth="1"/>
    <col min="37" max="37" width="8.6640625" style="58" customWidth="1"/>
    <col min="38" max="38" width="4.6640625" style="11" customWidth="1"/>
    <col min="39" max="43" width="8.6640625" style="11" customWidth="1"/>
    <col min="44" max="44" width="4.6640625" style="11" customWidth="1"/>
    <col min="45" max="49" width="8.6640625" style="11" customWidth="1"/>
    <col min="50" max="50" width="4.6640625" style="11" customWidth="1"/>
    <col min="51" max="55" width="8.6640625" style="11" customWidth="1"/>
    <col min="56" max="56" width="4.6640625" style="11" customWidth="1"/>
    <col min="57" max="61" width="8.6640625" style="11" customWidth="1"/>
    <col min="62" max="62" width="4.6640625" style="11" customWidth="1"/>
    <col min="63" max="67" width="8.6640625" style="11" customWidth="1"/>
    <col min="68" max="68" width="4.6640625" style="11" customWidth="1"/>
    <col min="69" max="73" width="8.6640625" style="11" customWidth="1"/>
    <col min="74" max="74" width="4.5546875" style="11" customWidth="1"/>
    <col min="75" max="79" width="8.6640625" style="11" customWidth="1"/>
    <col min="80" max="80" width="4.5546875" style="11" customWidth="1"/>
    <col min="81" max="85" width="8.6640625" style="11" customWidth="1"/>
    <col min="86" max="86" width="4.5546875" style="11" customWidth="1"/>
    <col min="87" max="91" width="8.6640625" style="11" customWidth="1"/>
    <col min="92" max="92" width="4.33203125" style="11" customWidth="1"/>
    <col min="93" max="97" width="9.109375" style="11"/>
    <col min="98" max="98" width="4.33203125" style="11" customWidth="1"/>
    <col min="99" max="103" width="9.109375" style="11"/>
    <col min="104" max="104" width="3.6640625" style="11" customWidth="1"/>
    <col min="105" max="109" width="9.109375" style="11"/>
    <col min="110" max="110" width="3.6640625" style="11" customWidth="1"/>
    <col min="111" max="115" width="9.109375" style="11"/>
    <col min="116" max="116" width="3.88671875" style="11" customWidth="1"/>
    <col min="117" max="121" width="9.109375" style="11"/>
    <col min="122" max="122" width="3.88671875" style="11" customWidth="1"/>
    <col min="123" max="127" width="9.109375" style="11"/>
    <col min="128" max="128" width="3.88671875" style="11" customWidth="1"/>
    <col min="129" max="16384" width="9.109375" style="11"/>
  </cols>
  <sheetData>
    <row r="1" spans="1:133" x14ac:dyDescent="0.25">
      <c r="C1" s="283"/>
      <c r="D1" s="283"/>
      <c r="E1" s="283"/>
      <c r="F1" s="283"/>
      <c r="G1" s="283"/>
      <c r="I1" s="283"/>
      <c r="J1" s="283"/>
      <c r="K1" s="283"/>
      <c r="L1" s="283"/>
      <c r="M1" s="283"/>
      <c r="O1" s="283"/>
      <c r="P1" s="283"/>
      <c r="Q1" s="283"/>
      <c r="R1" s="283"/>
      <c r="S1" s="283"/>
      <c r="U1" s="283"/>
      <c r="V1" s="283"/>
      <c r="W1" s="283"/>
      <c r="X1" s="283"/>
      <c r="Y1" s="283"/>
      <c r="AA1" s="283"/>
      <c r="AB1" s="283"/>
      <c r="AC1" s="283"/>
      <c r="AD1" s="283"/>
      <c r="AE1" s="283"/>
      <c r="AG1" s="283"/>
      <c r="AH1" s="283"/>
      <c r="AI1" s="283"/>
      <c r="AJ1" s="283"/>
      <c r="AK1" s="283"/>
      <c r="AM1" s="283"/>
      <c r="AN1" s="283"/>
      <c r="AO1" s="283"/>
      <c r="AP1" s="283"/>
      <c r="AQ1" s="283"/>
      <c r="AS1" s="283"/>
      <c r="AT1" s="283"/>
      <c r="AU1" s="283"/>
      <c r="AV1" s="283"/>
      <c r="AW1" s="283"/>
      <c r="AY1" s="283"/>
      <c r="AZ1" s="283"/>
      <c r="BA1" s="283"/>
      <c r="BB1" s="283"/>
      <c r="BC1" s="283"/>
      <c r="BE1" s="283"/>
      <c r="BF1" s="283"/>
      <c r="BG1" s="283"/>
      <c r="BH1" s="283"/>
      <c r="BI1" s="283"/>
      <c r="BK1" s="283"/>
      <c r="BL1" s="283"/>
      <c r="BM1" s="283"/>
      <c r="BN1" s="283"/>
      <c r="BO1" s="283"/>
      <c r="BQ1" s="283"/>
      <c r="BR1" s="283"/>
      <c r="BS1" s="283"/>
      <c r="BT1" s="283"/>
      <c r="BU1" s="283"/>
      <c r="BW1" s="283"/>
      <c r="BX1" s="283"/>
      <c r="BY1" s="283"/>
      <c r="BZ1" s="283"/>
      <c r="CA1" s="283"/>
      <c r="CC1" s="283"/>
      <c r="CD1" s="283"/>
      <c r="CE1" s="283"/>
      <c r="CF1" s="283"/>
      <c r="CG1" s="283"/>
      <c r="CI1" s="283"/>
      <c r="CJ1" s="283"/>
      <c r="CK1" s="283"/>
      <c r="CL1" s="283"/>
      <c r="CM1" s="283"/>
    </row>
    <row r="2" spans="1:133" x14ac:dyDescent="0.25">
      <c r="AQ2" s="58"/>
      <c r="AW2" s="58"/>
      <c r="BC2" s="58"/>
      <c r="BI2" s="58"/>
      <c r="BO2" s="58"/>
      <c r="BU2" s="58"/>
      <c r="BW2" s="281"/>
      <c r="BX2" s="281"/>
      <c r="BY2" s="281"/>
      <c r="BZ2" s="281"/>
      <c r="CA2" s="281"/>
      <c r="CC2" s="281"/>
      <c r="CD2" s="281"/>
      <c r="CE2" s="281"/>
      <c r="CF2" s="281"/>
      <c r="CG2" s="281"/>
      <c r="CI2" s="281"/>
      <c r="CJ2" s="281"/>
      <c r="CK2" s="281"/>
      <c r="CL2" s="281"/>
      <c r="CM2" s="281"/>
      <c r="DA2" s="281" t="s">
        <v>138</v>
      </c>
      <c r="DB2" s="281"/>
      <c r="DC2" s="281"/>
      <c r="DD2" s="281"/>
      <c r="DE2" s="281"/>
      <c r="DG2" s="281" t="s">
        <v>143</v>
      </c>
      <c r="DH2" s="281"/>
      <c r="DI2" s="281"/>
      <c r="DJ2" s="281"/>
      <c r="DK2" s="281"/>
      <c r="DM2" s="281" t="s">
        <v>148</v>
      </c>
      <c r="DN2" s="281"/>
      <c r="DO2" s="281"/>
      <c r="DP2" s="281"/>
      <c r="DQ2" s="281"/>
      <c r="DS2" s="281"/>
      <c r="DT2" s="281"/>
      <c r="DU2" s="281"/>
      <c r="DV2" s="281"/>
      <c r="DW2" s="281"/>
    </row>
    <row r="3" spans="1:133" x14ac:dyDescent="0.25">
      <c r="A3" s="58" t="s">
        <v>98</v>
      </c>
      <c r="C3" s="284" t="s">
        <v>66</v>
      </c>
      <c r="D3" s="285"/>
      <c r="E3" s="285"/>
      <c r="F3" s="285"/>
      <c r="G3" s="285"/>
      <c r="I3" s="284" t="s">
        <v>67</v>
      </c>
      <c r="J3" s="285"/>
      <c r="K3" s="285"/>
      <c r="L3" s="285"/>
      <c r="M3" s="285"/>
      <c r="O3" s="284" t="s">
        <v>68</v>
      </c>
      <c r="P3" s="285"/>
      <c r="Q3" s="285"/>
      <c r="R3" s="285"/>
      <c r="S3" s="285"/>
      <c r="U3" s="284" t="s">
        <v>69</v>
      </c>
      <c r="V3" s="285"/>
      <c r="W3" s="285"/>
      <c r="X3" s="285"/>
      <c r="Y3" s="285"/>
      <c r="AA3" s="284" t="s">
        <v>70</v>
      </c>
      <c r="AB3" s="285"/>
      <c r="AC3" s="285"/>
      <c r="AD3" s="285"/>
      <c r="AE3" s="285"/>
      <c r="AG3" s="284" t="s">
        <v>71</v>
      </c>
      <c r="AH3" s="285"/>
      <c r="AI3" s="285"/>
      <c r="AJ3" s="285"/>
      <c r="AK3" s="285"/>
      <c r="AM3" s="284" t="s">
        <v>76</v>
      </c>
      <c r="AN3" s="285"/>
      <c r="AO3" s="285"/>
      <c r="AP3" s="285"/>
      <c r="AQ3" s="285"/>
      <c r="AS3" s="284" t="s">
        <v>75</v>
      </c>
      <c r="AT3" s="285"/>
      <c r="AU3" s="285"/>
      <c r="AV3" s="285"/>
      <c r="AW3" s="285"/>
      <c r="AY3" s="284" t="s">
        <v>74</v>
      </c>
      <c r="AZ3" s="285"/>
      <c r="BA3" s="285"/>
      <c r="BB3" s="285"/>
      <c r="BC3" s="285"/>
      <c r="BE3" s="284" t="s">
        <v>73</v>
      </c>
      <c r="BF3" s="285"/>
      <c r="BG3" s="285"/>
      <c r="BH3" s="285"/>
      <c r="BI3" s="285"/>
      <c r="BK3" s="284" t="s">
        <v>72</v>
      </c>
      <c r="BL3" s="285"/>
      <c r="BM3" s="285"/>
      <c r="BN3" s="285"/>
      <c r="BO3" s="285"/>
      <c r="BQ3" s="284" t="s">
        <v>85</v>
      </c>
      <c r="BR3" s="285"/>
      <c r="BS3" s="285"/>
      <c r="BT3" s="285"/>
      <c r="BU3" s="285"/>
      <c r="BW3" s="284" t="s">
        <v>99</v>
      </c>
      <c r="BX3" s="285"/>
      <c r="BY3" s="285"/>
      <c r="BZ3" s="285"/>
      <c r="CA3" s="285"/>
      <c r="CC3" s="284" t="s">
        <v>106</v>
      </c>
      <c r="CD3" s="285"/>
      <c r="CE3" s="285"/>
      <c r="CF3" s="285"/>
      <c r="CG3" s="285"/>
      <c r="CI3" s="284" t="s">
        <v>109</v>
      </c>
      <c r="CJ3" s="285"/>
      <c r="CK3" s="285"/>
      <c r="CL3" s="285"/>
      <c r="CM3" s="285"/>
      <c r="CO3" s="284" t="s">
        <v>111</v>
      </c>
      <c r="CP3" s="285"/>
      <c r="CQ3" s="285"/>
      <c r="CR3" s="285"/>
      <c r="CS3" s="285"/>
      <c r="CU3" s="284" t="s">
        <v>132</v>
      </c>
      <c r="CV3" s="285"/>
      <c r="CW3" s="285"/>
      <c r="CX3" s="285"/>
      <c r="CY3" s="285"/>
      <c r="DA3" s="284" t="s">
        <v>137</v>
      </c>
      <c r="DB3" s="285"/>
      <c r="DC3" s="285"/>
      <c r="DD3" s="285"/>
      <c r="DE3" s="285"/>
      <c r="DG3" s="284" t="s">
        <v>142</v>
      </c>
      <c r="DH3" s="285"/>
      <c r="DI3" s="285"/>
      <c r="DJ3" s="285"/>
      <c r="DK3" s="285"/>
      <c r="DM3" s="284" t="s">
        <v>147</v>
      </c>
      <c r="DN3" s="285"/>
      <c r="DO3" s="285"/>
      <c r="DP3" s="285"/>
      <c r="DQ3" s="285"/>
      <c r="DS3" s="286">
        <v>2025</v>
      </c>
      <c r="DT3" s="287"/>
      <c r="DU3" s="287"/>
      <c r="DV3" s="287"/>
      <c r="DW3" s="287"/>
      <c r="DY3" s="286">
        <v>2026</v>
      </c>
      <c r="DZ3" s="287"/>
      <c r="EA3" s="287"/>
      <c r="EB3" s="287"/>
      <c r="EC3" s="287"/>
    </row>
    <row r="4" spans="1:133" s="102" customFormat="1" x14ac:dyDescent="0.25">
      <c r="A4" s="101" t="s">
        <v>103</v>
      </c>
      <c r="C4" s="104" t="s">
        <v>7</v>
      </c>
      <c r="D4" s="104" t="s">
        <v>8</v>
      </c>
      <c r="E4" s="104" t="s">
        <v>9</v>
      </c>
      <c r="F4" s="104" t="s">
        <v>10</v>
      </c>
      <c r="G4" s="104" t="s">
        <v>11</v>
      </c>
      <c r="H4" s="104"/>
      <c r="I4" s="104" t="s">
        <v>7</v>
      </c>
      <c r="J4" s="104" t="s">
        <v>8</v>
      </c>
      <c r="K4" s="104" t="s">
        <v>9</v>
      </c>
      <c r="L4" s="104" t="s">
        <v>10</v>
      </c>
      <c r="M4" s="104" t="s">
        <v>11</v>
      </c>
      <c r="N4" s="104"/>
      <c r="O4" s="104" t="s">
        <v>7</v>
      </c>
      <c r="P4" s="104" t="s">
        <v>8</v>
      </c>
      <c r="Q4" s="104" t="s">
        <v>9</v>
      </c>
      <c r="R4" s="104" t="s">
        <v>10</v>
      </c>
      <c r="S4" s="104" t="s">
        <v>11</v>
      </c>
      <c r="T4" s="104"/>
      <c r="U4" s="104" t="s">
        <v>7</v>
      </c>
      <c r="V4" s="104" t="s">
        <v>8</v>
      </c>
      <c r="W4" s="104" t="s">
        <v>9</v>
      </c>
      <c r="X4" s="104" t="s">
        <v>10</v>
      </c>
      <c r="Y4" s="104" t="s">
        <v>11</v>
      </c>
      <c r="Z4" s="104"/>
      <c r="AA4" s="104" t="s">
        <v>7</v>
      </c>
      <c r="AB4" s="104" t="s">
        <v>8</v>
      </c>
      <c r="AC4" s="104" t="s">
        <v>9</v>
      </c>
      <c r="AD4" s="104" t="s">
        <v>10</v>
      </c>
      <c r="AE4" s="104" t="s">
        <v>11</v>
      </c>
      <c r="AF4" s="104"/>
      <c r="AG4" s="104" t="s">
        <v>7</v>
      </c>
      <c r="AH4" s="104" t="s">
        <v>8</v>
      </c>
      <c r="AI4" s="104" t="s">
        <v>9</v>
      </c>
      <c r="AJ4" s="104" t="s">
        <v>10</v>
      </c>
      <c r="AK4" s="104" t="s">
        <v>11</v>
      </c>
      <c r="AL4" s="104"/>
      <c r="AM4" s="104" t="s">
        <v>7</v>
      </c>
      <c r="AN4" s="104" t="s">
        <v>8</v>
      </c>
      <c r="AO4" s="104" t="s">
        <v>9</v>
      </c>
      <c r="AP4" s="104" t="s">
        <v>10</v>
      </c>
      <c r="AQ4" s="104" t="s">
        <v>11</v>
      </c>
      <c r="AR4" s="104"/>
      <c r="AS4" s="104" t="s">
        <v>7</v>
      </c>
      <c r="AT4" s="104" t="s">
        <v>8</v>
      </c>
      <c r="AU4" s="104" t="s">
        <v>9</v>
      </c>
      <c r="AV4" s="104" t="s">
        <v>10</v>
      </c>
      <c r="AW4" s="104" t="s">
        <v>11</v>
      </c>
      <c r="AX4" s="104"/>
      <c r="AY4" s="104" t="s">
        <v>7</v>
      </c>
      <c r="AZ4" s="104" t="s">
        <v>8</v>
      </c>
      <c r="BA4" s="104" t="s">
        <v>9</v>
      </c>
      <c r="BB4" s="104" t="s">
        <v>10</v>
      </c>
      <c r="BC4" s="104" t="s">
        <v>11</v>
      </c>
      <c r="BD4" s="104"/>
      <c r="BE4" s="104" t="s">
        <v>7</v>
      </c>
      <c r="BF4" s="104" t="s">
        <v>8</v>
      </c>
      <c r="BG4" s="104" t="s">
        <v>9</v>
      </c>
      <c r="BH4" s="104" t="s">
        <v>10</v>
      </c>
      <c r="BI4" s="104" t="s">
        <v>11</v>
      </c>
      <c r="BK4" s="104" t="s">
        <v>7</v>
      </c>
      <c r="BL4" s="104" t="s">
        <v>8</v>
      </c>
      <c r="BM4" s="104" t="s">
        <v>9</v>
      </c>
      <c r="BN4" s="104" t="s">
        <v>10</v>
      </c>
      <c r="BO4" s="104" t="s">
        <v>11</v>
      </c>
      <c r="BP4" s="101"/>
      <c r="BQ4" s="104" t="s">
        <v>7</v>
      </c>
      <c r="BR4" s="104" t="s">
        <v>8</v>
      </c>
      <c r="BS4" s="104" t="s">
        <v>9</v>
      </c>
      <c r="BT4" s="104" t="s">
        <v>10</v>
      </c>
      <c r="BU4" s="104" t="s">
        <v>11</v>
      </c>
      <c r="BV4" s="101"/>
      <c r="BW4" s="104" t="s">
        <v>7</v>
      </c>
      <c r="BX4" s="104" t="s">
        <v>8</v>
      </c>
      <c r="BY4" s="104" t="s">
        <v>9</v>
      </c>
      <c r="BZ4" s="104" t="s">
        <v>10</v>
      </c>
      <c r="CA4" s="104" t="s">
        <v>11</v>
      </c>
      <c r="CC4" s="104" t="s">
        <v>7</v>
      </c>
      <c r="CD4" s="104" t="s">
        <v>8</v>
      </c>
      <c r="CE4" s="104" t="s">
        <v>9</v>
      </c>
      <c r="CF4" s="104" t="s">
        <v>10</v>
      </c>
      <c r="CG4" s="104" t="s">
        <v>11</v>
      </c>
      <c r="CI4" s="104" t="s">
        <v>7</v>
      </c>
      <c r="CJ4" s="104" t="s">
        <v>8</v>
      </c>
      <c r="CK4" s="104" t="s">
        <v>9</v>
      </c>
      <c r="CL4" s="104" t="s">
        <v>10</v>
      </c>
      <c r="CM4" s="104" t="s">
        <v>11</v>
      </c>
      <c r="CO4" s="104" t="s">
        <v>7</v>
      </c>
      <c r="CP4" s="104" t="s">
        <v>8</v>
      </c>
      <c r="CQ4" s="104" t="s">
        <v>9</v>
      </c>
      <c r="CR4" s="104" t="s">
        <v>10</v>
      </c>
      <c r="CS4" s="104" t="s">
        <v>11</v>
      </c>
      <c r="CU4" s="104" t="s">
        <v>7</v>
      </c>
      <c r="CV4" s="104" t="s">
        <v>8</v>
      </c>
      <c r="CW4" s="104" t="s">
        <v>9</v>
      </c>
      <c r="CX4" s="104" t="s">
        <v>10</v>
      </c>
      <c r="CY4" s="104" t="s">
        <v>11</v>
      </c>
      <c r="DA4" s="104" t="s">
        <v>7</v>
      </c>
      <c r="DB4" s="104" t="s">
        <v>8</v>
      </c>
      <c r="DC4" s="104" t="s">
        <v>9</v>
      </c>
      <c r="DD4" s="104" t="s">
        <v>10</v>
      </c>
      <c r="DE4" s="104" t="s">
        <v>11</v>
      </c>
      <c r="DG4" s="104" t="s">
        <v>7</v>
      </c>
      <c r="DH4" s="104" t="s">
        <v>8</v>
      </c>
      <c r="DI4" s="104" t="s">
        <v>9</v>
      </c>
      <c r="DJ4" s="104" t="s">
        <v>10</v>
      </c>
      <c r="DK4" s="104" t="s">
        <v>11</v>
      </c>
      <c r="DM4" s="104" t="s">
        <v>7</v>
      </c>
      <c r="DN4" s="104" t="s">
        <v>8</v>
      </c>
      <c r="DO4" s="104" t="s">
        <v>9</v>
      </c>
      <c r="DP4" s="104" t="s">
        <v>10</v>
      </c>
      <c r="DQ4" s="104" t="s">
        <v>11</v>
      </c>
      <c r="DS4" s="104" t="s">
        <v>7</v>
      </c>
      <c r="DT4" s="104" t="s">
        <v>8</v>
      </c>
      <c r="DU4" s="104" t="s">
        <v>9</v>
      </c>
      <c r="DV4" s="104" t="s">
        <v>10</v>
      </c>
      <c r="DW4" s="104" t="s">
        <v>11</v>
      </c>
      <c r="DY4" s="104" t="s">
        <v>7</v>
      </c>
      <c r="DZ4" s="104" t="s">
        <v>8</v>
      </c>
      <c r="EA4" s="104" t="s">
        <v>9</v>
      </c>
      <c r="EB4" s="104" t="s">
        <v>10</v>
      </c>
      <c r="EC4" s="104" t="s">
        <v>11</v>
      </c>
    </row>
    <row r="5" spans="1:133" x14ac:dyDescent="0.25">
      <c r="G5" s="25"/>
      <c r="M5" s="25"/>
      <c r="S5" s="25"/>
      <c r="Y5" s="25"/>
      <c r="AE5" s="25"/>
      <c r="AK5" s="25"/>
      <c r="AQ5" s="25"/>
      <c r="AW5" s="25"/>
      <c r="BC5" s="25"/>
      <c r="BI5" s="25"/>
      <c r="BO5" s="25"/>
      <c r="BU5" s="25"/>
      <c r="CA5" s="25"/>
      <c r="CG5" s="25"/>
      <c r="CM5" s="25"/>
      <c r="CS5" s="25"/>
      <c r="CY5" s="25"/>
      <c r="DE5" s="25"/>
      <c r="DK5" s="25"/>
      <c r="DQ5" s="25"/>
      <c r="DW5" s="25"/>
      <c r="EC5" s="25"/>
    </row>
    <row r="6" spans="1:133" x14ac:dyDescent="0.25">
      <c r="A6" s="11" t="s">
        <v>0</v>
      </c>
      <c r="C6" s="11">
        <v>16.778523489932887</v>
      </c>
      <c r="D6" s="11">
        <v>23.355704697986578</v>
      </c>
      <c r="E6" s="11">
        <v>25.503355704697984</v>
      </c>
      <c r="F6" s="11">
        <v>30.067114093959731</v>
      </c>
      <c r="G6" s="25">
        <v>95.704697986577173</v>
      </c>
      <c r="I6" s="11">
        <v>23.624161073825501</v>
      </c>
      <c r="J6" s="11">
        <v>50.067114093959731</v>
      </c>
      <c r="K6" s="11">
        <v>34.228187919463089</v>
      </c>
      <c r="L6" s="11">
        <v>29.261744966442951</v>
      </c>
      <c r="M6" s="25">
        <v>137.18120805369128</v>
      </c>
      <c r="O6" s="11">
        <v>34.36241610738255</v>
      </c>
      <c r="P6" s="11">
        <v>53.288590604026844</v>
      </c>
      <c r="Q6" s="11">
        <v>44.697986577181204</v>
      </c>
      <c r="R6" s="11">
        <v>60</v>
      </c>
      <c r="S6" s="25">
        <v>192.34899328859061</v>
      </c>
      <c r="U6" s="11">
        <v>40.939597315436238</v>
      </c>
      <c r="V6" s="11">
        <v>61.879194630872483</v>
      </c>
      <c r="W6" s="11">
        <v>44.161073825503358</v>
      </c>
      <c r="X6" s="11">
        <v>16.51006711409396</v>
      </c>
      <c r="Y6" s="25">
        <v>163.48993288590606</v>
      </c>
      <c r="AA6" s="11">
        <v>17.04697986577181</v>
      </c>
      <c r="AB6" s="11">
        <v>31.812080536912752</v>
      </c>
      <c r="AC6" s="11">
        <v>30.201342281879192</v>
      </c>
      <c r="AD6" s="11">
        <v>26.040268456375838</v>
      </c>
      <c r="AE6" s="25">
        <v>105.1006711409396</v>
      </c>
      <c r="AG6" s="11">
        <v>28.590604026845636</v>
      </c>
      <c r="AH6" s="11">
        <v>34.630872483221474</v>
      </c>
      <c r="AI6" s="11">
        <v>33.557046979865774</v>
      </c>
      <c r="AJ6" s="11">
        <v>23.892617449664428</v>
      </c>
      <c r="AK6" s="25">
        <v>120.67114093959731</v>
      </c>
      <c r="AM6" s="11">
        <v>28.993288590604028</v>
      </c>
      <c r="AN6" s="11">
        <v>28.187919463087248</v>
      </c>
      <c r="AO6" s="11">
        <v>41.879194630872483</v>
      </c>
      <c r="AP6" s="11">
        <v>35.570469798657719</v>
      </c>
      <c r="AQ6" s="25">
        <v>134.63087248322148</v>
      </c>
      <c r="AS6" s="11">
        <v>30.604026845637584</v>
      </c>
      <c r="AT6" s="11">
        <v>30.738255033557046</v>
      </c>
      <c r="AU6" s="11">
        <v>32.080536912751676</v>
      </c>
      <c r="AV6" s="11">
        <v>42.013422818791945</v>
      </c>
      <c r="AW6" s="25">
        <v>135.43624161073825</v>
      </c>
      <c r="AY6" s="11">
        <v>29.127516778523489</v>
      </c>
      <c r="AZ6" s="11">
        <v>37.449664429530202</v>
      </c>
      <c r="BA6" s="11">
        <v>32.348993288590606</v>
      </c>
      <c r="BB6" s="11">
        <v>49.127516778523486</v>
      </c>
      <c r="BC6" s="25">
        <v>148.05369127516778</v>
      </c>
      <c r="BE6" s="11">
        <v>39.73154362416107</v>
      </c>
      <c r="BF6" s="11">
        <v>29.798657718120804</v>
      </c>
      <c r="BG6" s="11">
        <v>30.335570469798657</v>
      </c>
      <c r="BH6" s="11">
        <v>42.550335570469798</v>
      </c>
      <c r="BI6" s="25">
        <v>142.41610738255031</v>
      </c>
      <c r="BK6" s="11">
        <v>32.885906040268459</v>
      </c>
      <c r="BL6" s="11">
        <v>54.630872483221474</v>
      </c>
      <c r="BM6" s="11">
        <v>32.214765100671137</v>
      </c>
      <c r="BN6" s="11">
        <v>32.299999999999997</v>
      </c>
      <c r="BO6" s="25">
        <v>152.03154362416109</v>
      </c>
      <c r="BQ6" s="11">
        <v>35.900999999999996</v>
      </c>
      <c r="BR6" s="11">
        <v>50.8</v>
      </c>
      <c r="BS6" s="11">
        <v>6.2</v>
      </c>
      <c r="BT6" s="11">
        <v>31.8</v>
      </c>
      <c r="BU6" s="25">
        <v>124.70099999999999</v>
      </c>
      <c r="BW6" s="11">
        <v>32</v>
      </c>
      <c r="BX6" s="11">
        <v>71.7</v>
      </c>
      <c r="BY6" s="11">
        <v>54.6</v>
      </c>
      <c r="BZ6" s="11">
        <v>21.799999999999983</v>
      </c>
      <c r="CA6" s="25">
        <v>180.1</v>
      </c>
      <c r="CC6" s="11">
        <v>15.8</v>
      </c>
      <c r="CD6" s="11">
        <v>25.6</v>
      </c>
      <c r="CE6" s="11">
        <v>17.8</v>
      </c>
      <c r="CF6" s="11">
        <v>-9.4</v>
      </c>
      <c r="CG6" s="25">
        <v>49.800000000000004</v>
      </c>
      <c r="CI6" s="11">
        <v>0.2</v>
      </c>
      <c r="CJ6" s="11">
        <v>9.4</v>
      </c>
      <c r="CK6" s="11">
        <v>5.9</v>
      </c>
      <c r="CL6" s="11">
        <v>2.2000000000000002</v>
      </c>
      <c r="CM6" s="25">
        <v>17.7</v>
      </c>
      <c r="CO6" s="11">
        <v>8</v>
      </c>
      <c r="CP6" s="11">
        <v>6.5</v>
      </c>
      <c r="CQ6" s="11">
        <v>21.4</v>
      </c>
      <c r="CR6" s="11">
        <v>13.5</v>
      </c>
      <c r="CS6" s="25">
        <v>49.4</v>
      </c>
      <c r="CU6" s="11">
        <v>30.8</v>
      </c>
      <c r="CV6" s="11">
        <v>42.4</v>
      </c>
      <c r="CW6" s="11">
        <v>33.5</v>
      </c>
      <c r="CX6" s="11">
        <v>19.2</v>
      </c>
      <c r="CY6" s="25">
        <v>125.9</v>
      </c>
      <c r="DA6" s="11">
        <v>38.799999999999997</v>
      </c>
      <c r="DB6" s="11">
        <v>40.9</v>
      </c>
      <c r="DC6" s="11">
        <v>35.200000000000003</v>
      </c>
      <c r="DD6" s="11">
        <v>39.700000000000003</v>
      </c>
      <c r="DE6" s="25">
        <v>154.6</v>
      </c>
      <c r="DG6" s="11">
        <v>56.9</v>
      </c>
      <c r="DH6" s="11">
        <v>58</v>
      </c>
      <c r="DI6" s="11">
        <v>76.5</v>
      </c>
      <c r="DJ6" s="11">
        <v>63.200000000000017</v>
      </c>
      <c r="DK6" s="25">
        <v>254.60000000000002</v>
      </c>
      <c r="DM6" s="13">
        <v>75</v>
      </c>
      <c r="DN6" s="13">
        <v>85</v>
      </c>
      <c r="DO6" s="13">
        <v>93</v>
      </c>
      <c r="DP6" s="13">
        <v>90</v>
      </c>
      <c r="DQ6" s="224">
        <v>343</v>
      </c>
      <c r="DS6" s="13">
        <v>81</v>
      </c>
      <c r="DT6" s="13">
        <v>105</v>
      </c>
      <c r="DU6" s="13">
        <v>119</v>
      </c>
      <c r="DV6" s="13">
        <v>85</v>
      </c>
      <c r="DW6" s="224">
        <v>390</v>
      </c>
      <c r="DY6" s="13">
        <f>+'Segment Data 2024-2026'!O24</f>
        <v>97</v>
      </c>
      <c r="DZ6" s="13"/>
      <c r="EA6" s="13"/>
      <c r="EB6" s="13"/>
      <c r="EC6" s="224"/>
    </row>
    <row r="7" spans="1:133" x14ac:dyDescent="0.25">
      <c r="A7" s="11" t="s">
        <v>44</v>
      </c>
      <c r="C7" s="11">
        <v>-2.0134228187919461</v>
      </c>
      <c r="D7" s="11">
        <v>0.13422818791946309</v>
      </c>
      <c r="E7" s="11">
        <v>-0.13422818791946309</v>
      </c>
      <c r="F7" s="11">
        <v>-0.93959731543624159</v>
      </c>
      <c r="G7" s="25">
        <v>-2.9530201342281877</v>
      </c>
      <c r="I7" s="11">
        <v>-1.8791946308724832</v>
      </c>
      <c r="J7" s="11">
        <v>-1.6107382550335569</v>
      </c>
      <c r="K7" s="11">
        <v>-1.2080536912751678</v>
      </c>
      <c r="L7" s="11">
        <v>-1.8791946308724832</v>
      </c>
      <c r="M7" s="25">
        <v>-6.5771812080536911</v>
      </c>
      <c r="O7" s="11">
        <v>-4.1610738255033555</v>
      </c>
      <c r="P7" s="11">
        <v>-3.087248322147651</v>
      </c>
      <c r="Q7" s="11">
        <v>-4.4295302013422821</v>
      </c>
      <c r="R7" s="11">
        <v>-7.7852348993288585</v>
      </c>
      <c r="S7" s="25">
        <v>-19.463087248322147</v>
      </c>
      <c r="U7" s="11">
        <v>-5.6375838926174495</v>
      </c>
      <c r="V7" s="11">
        <v>-9.1275167785234892</v>
      </c>
      <c r="W7" s="11">
        <v>-7.2483221476510069</v>
      </c>
      <c r="X7" s="11">
        <v>-8.3221476510067109</v>
      </c>
      <c r="Y7" s="25">
        <v>-30.335570469798654</v>
      </c>
      <c r="AA7" s="11">
        <v>-4.6577181208053693</v>
      </c>
      <c r="AB7" s="11">
        <v>-3.4899328859060401</v>
      </c>
      <c r="AC7" s="11">
        <v>-3.2214765100671139</v>
      </c>
      <c r="AD7" s="11">
        <v>-5.3691275167785237</v>
      </c>
      <c r="AE7" s="25">
        <v>-16.738255033557046</v>
      </c>
      <c r="AG7" s="11">
        <v>-3.6241610738255035</v>
      </c>
      <c r="AH7" s="11">
        <v>-2.9530201342281877</v>
      </c>
      <c r="AI7" s="11">
        <v>-5.7718120805369129</v>
      </c>
      <c r="AJ7" s="11">
        <v>-5.7718120805369129</v>
      </c>
      <c r="AK7" s="25">
        <v>-18.120805369127517</v>
      </c>
      <c r="AM7" s="11">
        <v>-5.7718120805369129</v>
      </c>
      <c r="AN7" s="11">
        <v>-8.1879194630872476</v>
      </c>
      <c r="AO7" s="11">
        <v>-14.228187919463087</v>
      </c>
      <c r="AP7" s="11">
        <v>-9.3959731543624159</v>
      </c>
      <c r="AQ7" s="25">
        <v>-37.583892617449663</v>
      </c>
      <c r="AS7" s="11">
        <v>-7.9194630872483218</v>
      </c>
      <c r="AT7" s="11">
        <v>-6.9798657718120802</v>
      </c>
      <c r="AU7" s="11">
        <v>-5.9060402684563753</v>
      </c>
      <c r="AV7" s="11">
        <v>-5.5033557046979862</v>
      </c>
      <c r="AW7" s="25">
        <v>-26.308724832214764</v>
      </c>
      <c r="AY7" s="11">
        <v>-6.4429530201342278</v>
      </c>
      <c r="AZ7" s="11">
        <v>-5.3691275167785237</v>
      </c>
      <c r="BA7" s="11">
        <v>-4.8322147651006713</v>
      </c>
      <c r="BB7" s="11">
        <v>-4.8322147651006713</v>
      </c>
      <c r="BC7" s="25">
        <v>-21.476510067114098</v>
      </c>
      <c r="BE7" s="11">
        <v>-3.3557046979865772</v>
      </c>
      <c r="BF7" s="11">
        <v>-3.6241610738255035</v>
      </c>
      <c r="BG7" s="11">
        <v>-2.8187919463087248</v>
      </c>
      <c r="BH7" s="11">
        <v>-3.4899328859060401</v>
      </c>
      <c r="BI7" s="25">
        <v>-13.288590604026846</v>
      </c>
      <c r="BK7" s="11">
        <v>2.1476510067114094</v>
      </c>
      <c r="BL7" s="11">
        <v>-2.8187919463087248</v>
      </c>
      <c r="BM7" s="11">
        <v>-3.4899328859060401</v>
      </c>
      <c r="BN7" s="11">
        <v>-1.9</v>
      </c>
      <c r="BO7" s="25">
        <v>-6.0610738255033549</v>
      </c>
      <c r="BQ7" s="11">
        <v>-1.2</v>
      </c>
      <c r="BR7" s="11">
        <v>-2.9</v>
      </c>
      <c r="BS7" s="11">
        <v>-2.1</v>
      </c>
      <c r="BT7" s="11">
        <v>1.8</v>
      </c>
      <c r="BU7" s="25">
        <v>-4.3999999999999995</v>
      </c>
      <c r="BW7" s="11">
        <v>-4.4000000000000004</v>
      </c>
      <c r="BX7" s="11">
        <v>-7.9</v>
      </c>
      <c r="BY7" s="11">
        <v>-5.3</v>
      </c>
      <c r="BZ7" s="11">
        <v>-7.0999999999999943</v>
      </c>
      <c r="CA7" s="25">
        <v>-24.699999999999996</v>
      </c>
      <c r="CC7" s="11">
        <v>-2.2999999999999998</v>
      </c>
      <c r="CD7" s="11">
        <v>-1.3</v>
      </c>
      <c r="CE7" s="11">
        <v>-2.8</v>
      </c>
      <c r="CF7" s="11">
        <v>-1.9</v>
      </c>
      <c r="CG7" s="25">
        <v>-8.2999999999999989</v>
      </c>
      <c r="CI7" s="11">
        <v>-2</v>
      </c>
      <c r="CJ7" s="11">
        <v>-1.8</v>
      </c>
      <c r="CK7" s="11">
        <v>-2.4</v>
      </c>
      <c r="CL7" s="11">
        <v>-6</v>
      </c>
      <c r="CM7" s="25">
        <v>-12.2</v>
      </c>
      <c r="CO7" s="11">
        <v>-7.1</v>
      </c>
      <c r="CP7" s="11">
        <v>-0.2</v>
      </c>
      <c r="CQ7" s="11">
        <v>-6.9</v>
      </c>
      <c r="CR7" s="11">
        <v>-2.8</v>
      </c>
      <c r="CS7" s="25">
        <v>-17</v>
      </c>
      <c r="CU7" s="11">
        <v>-3.5</v>
      </c>
      <c r="CV7" s="11">
        <v>-3.5</v>
      </c>
      <c r="CW7" s="11">
        <v>-4.4000000000000004</v>
      </c>
      <c r="CX7" s="11">
        <v>-0.8</v>
      </c>
      <c r="CY7" s="25">
        <v>-12.200000000000001</v>
      </c>
      <c r="DA7" s="11">
        <v>-5.2</v>
      </c>
      <c r="DB7" s="11">
        <v>-4.9000000000000004</v>
      </c>
      <c r="DC7" s="11">
        <v>5.0999999999999996</v>
      </c>
      <c r="DD7" s="11">
        <v>13.5</v>
      </c>
      <c r="DE7" s="25">
        <v>8.4999999999999982</v>
      </c>
      <c r="DG7" s="11">
        <v>4.3</v>
      </c>
      <c r="DH7" s="11">
        <v>11.3</v>
      </c>
      <c r="DI7" s="11">
        <v>-13.2</v>
      </c>
      <c r="DJ7" s="11">
        <v>-18.400000000000002</v>
      </c>
      <c r="DK7" s="25">
        <v>-16</v>
      </c>
      <c r="DM7" s="13">
        <v>8</v>
      </c>
      <c r="DN7" s="13">
        <v>16</v>
      </c>
      <c r="DO7" s="13">
        <v>4</v>
      </c>
      <c r="DP7" s="13">
        <v>-13</v>
      </c>
      <c r="DQ7" s="224">
        <v>15</v>
      </c>
      <c r="DS7" s="13">
        <v>20</v>
      </c>
      <c r="DT7" s="13">
        <v>-8</v>
      </c>
      <c r="DU7" s="13">
        <v>4</v>
      </c>
      <c r="DV7" s="13">
        <v>3</v>
      </c>
      <c r="DW7" s="224">
        <v>19</v>
      </c>
      <c r="DY7" s="13">
        <v>20</v>
      </c>
      <c r="DZ7" s="13"/>
      <c r="EA7" s="13"/>
      <c r="EB7" s="13"/>
      <c r="EC7" s="224"/>
    </row>
    <row r="8" spans="1:133" x14ac:dyDescent="0.25">
      <c r="A8" s="11" t="s">
        <v>45</v>
      </c>
      <c r="G8" s="25"/>
      <c r="M8" s="25"/>
      <c r="S8" s="25"/>
      <c r="Y8" s="25"/>
      <c r="AE8" s="25"/>
      <c r="AK8" s="25"/>
      <c r="AQ8" s="25"/>
      <c r="AW8" s="25"/>
      <c r="BC8" s="25"/>
      <c r="BI8" s="25"/>
      <c r="BO8" s="25"/>
      <c r="BU8" s="25"/>
      <c r="CA8" s="25"/>
      <c r="CG8" s="25"/>
      <c r="CM8" s="25"/>
      <c r="CS8" s="25"/>
      <c r="CY8" s="25"/>
      <c r="DE8" s="25"/>
      <c r="DK8" s="25"/>
      <c r="DM8" s="13"/>
      <c r="DN8" s="13"/>
      <c r="DO8" s="13"/>
      <c r="DP8" s="13"/>
      <c r="DQ8" s="224"/>
      <c r="DS8" s="13"/>
      <c r="DT8" s="13"/>
      <c r="DU8" s="13"/>
      <c r="DV8" s="13"/>
      <c r="DW8" s="224"/>
      <c r="DY8" s="13"/>
      <c r="DZ8" s="13"/>
      <c r="EA8" s="13"/>
      <c r="EB8" s="13"/>
      <c r="EC8" s="224"/>
    </row>
    <row r="9" spans="1:133" ht="12.75" customHeight="1" x14ac:dyDescent="0.25">
      <c r="A9" s="11" t="s">
        <v>46</v>
      </c>
      <c r="G9" s="25"/>
      <c r="M9" s="25"/>
      <c r="S9" s="25"/>
      <c r="Y9" s="25"/>
      <c r="AE9" s="25"/>
      <c r="AK9" s="25"/>
      <c r="AQ9" s="25"/>
      <c r="AW9" s="25"/>
      <c r="BC9" s="25"/>
      <c r="BI9" s="25"/>
      <c r="BO9" s="25"/>
      <c r="BU9" s="25"/>
      <c r="CA9" s="25"/>
      <c r="CG9" s="25"/>
      <c r="CM9" s="25"/>
      <c r="CS9" s="25"/>
      <c r="CY9" s="25"/>
      <c r="DE9" s="25"/>
      <c r="DK9" s="25"/>
      <c r="DM9" s="13"/>
      <c r="DN9" s="13"/>
      <c r="DO9" s="13"/>
      <c r="DP9" s="13"/>
      <c r="DQ9" s="224"/>
      <c r="DS9" s="13"/>
      <c r="DT9" s="13"/>
      <c r="DU9" s="13"/>
      <c r="DV9" s="13"/>
      <c r="DW9" s="224"/>
      <c r="DY9" s="13"/>
      <c r="DZ9" s="13"/>
      <c r="EA9" s="13"/>
      <c r="EB9" s="13"/>
      <c r="EC9" s="224"/>
    </row>
    <row r="10" spans="1:133" s="58" customFormat="1" ht="12.75" customHeight="1" x14ac:dyDescent="0.25">
      <c r="A10" s="11" t="s">
        <v>78</v>
      </c>
      <c r="B10" s="11"/>
      <c r="C10" s="11">
        <v>-40</v>
      </c>
      <c r="D10" s="11">
        <v>-20.805369127516776</v>
      </c>
      <c r="E10" s="11">
        <v>-17.986577181208052</v>
      </c>
      <c r="F10" s="11">
        <v>-8.4563758389261743</v>
      </c>
      <c r="G10" s="25">
        <v>-87.24832214765101</v>
      </c>
      <c r="H10" s="11"/>
      <c r="I10" s="11">
        <v>-50.738255033557046</v>
      </c>
      <c r="J10" s="11">
        <v>-37.852348993288587</v>
      </c>
      <c r="K10" s="11">
        <v>-8.0536912751677843</v>
      </c>
      <c r="L10" s="11">
        <v>1.6107382550335569</v>
      </c>
      <c r="M10" s="25">
        <v>-95.033557046979851</v>
      </c>
      <c r="N10" s="11"/>
      <c r="O10" s="11">
        <v>-23.48993288590604</v>
      </c>
      <c r="P10" s="11">
        <v>-31.409395973154361</v>
      </c>
      <c r="Q10" s="11">
        <v>16.778523489932887</v>
      </c>
      <c r="R10" s="11">
        <v>21.208053691275168</v>
      </c>
      <c r="S10" s="25">
        <v>-16.912751677852349</v>
      </c>
      <c r="T10" s="11"/>
      <c r="U10" s="11">
        <v>-68.859060402684563</v>
      </c>
      <c r="V10" s="11">
        <v>-55.838926174496642</v>
      </c>
      <c r="W10" s="11">
        <v>-12.885906040268456</v>
      </c>
      <c r="X10" s="11">
        <v>106.84563758389261</v>
      </c>
      <c r="Y10" s="25">
        <v>-30.738255033557053</v>
      </c>
      <c r="Z10" s="11"/>
      <c r="AA10" s="11">
        <v>10.067114093959731</v>
      </c>
      <c r="AB10" s="11">
        <v>-25.503355704697984</v>
      </c>
      <c r="AC10" s="11">
        <v>0.26845637583892618</v>
      </c>
      <c r="AD10" s="11">
        <v>4.9664429530201337</v>
      </c>
      <c r="AE10" s="25">
        <v>-10.201342281879192</v>
      </c>
      <c r="AG10" s="11">
        <v>-54.630872483221474</v>
      </c>
      <c r="AH10" s="11">
        <v>-66.979865771812072</v>
      </c>
      <c r="AI10" s="11">
        <v>-47.919463087248324</v>
      </c>
      <c r="AJ10" s="11">
        <v>16.778523489932887</v>
      </c>
      <c r="AK10" s="25">
        <v>-152.75167785234896</v>
      </c>
      <c r="AM10" s="11">
        <v>-84.026845637583889</v>
      </c>
      <c r="AN10" s="11">
        <v>-10.335570469798657</v>
      </c>
      <c r="AO10" s="11">
        <v>25.906040268456376</v>
      </c>
      <c r="AP10" s="11">
        <v>46.308724832214764</v>
      </c>
      <c r="AQ10" s="25">
        <v>-22.147651006711399</v>
      </c>
      <c r="AS10" s="11">
        <v>-19.060402684563758</v>
      </c>
      <c r="AT10" s="11">
        <v>-14.899328859060402</v>
      </c>
      <c r="AU10" s="11">
        <v>-22.14765100671141</v>
      </c>
      <c r="AV10" s="11">
        <v>97.583892617449663</v>
      </c>
      <c r="AW10" s="25">
        <v>41.476510067114091</v>
      </c>
      <c r="AY10" s="11">
        <v>-92.617449664429529</v>
      </c>
      <c r="AZ10" s="11">
        <v>-33.422818791946305</v>
      </c>
      <c r="BA10" s="11">
        <v>20.268456375838927</v>
      </c>
      <c r="BB10" s="11">
        <v>52.348993288590606</v>
      </c>
      <c r="BC10" s="25">
        <v>-53.422818791946298</v>
      </c>
      <c r="BE10" s="11">
        <v>-9.6644295302013425</v>
      </c>
      <c r="BF10" s="11">
        <v>-11.543624161073826</v>
      </c>
      <c r="BG10" s="11">
        <v>-10.201342281879194</v>
      </c>
      <c r="BH10" s="11">
        <v>114.76510067114094</v>
      </c>
      <c r="BI10" s="25">
        <v>83.355704697986582</v>
      </c>
      <c r="BK10" s="11">
        <v>-22.281879194630871</v>
      </c>
      <c r="BL10" s="11">
        <v>-46.442953020134226</v>
      </c>
      <c r="BM10" s="11">
        <v>6.9798657718120802</v>
      </c>
      <c r="BN10" s="11">
        <v>89</v>
      </c>
      <c r="BO10" s="25">
        <v>27.255033557046978</v>
      </c>
      <c r="BQ10" s="11">
        <v>-43.8</v>
      </c>
      <c r="BR10" s="11">
        <v>-19.2</v>
      </c>
      <c r="BS10" s="11">
        <v>44</v>
      </c>
      <c r="BT10" s="11">
        <v>52.6</v>
      </c>
      <c r="BU10" s="25">
        <v>33.6</v>
      </c>
      <c r="BW10" s="11">
        <v>-66</v>
      </c>
      <c r="BX10" s="11">
        <v>-47</v>
      </c>
      <c r="BY10" s="11">
        <v>-2.5999999999999996</v>
      </c>
      <c r="BZ10" s="11">
        <v>47.999999999999986</v>
      </c>
      <c r="CA10" s="25">
        <v>-67.600000000000009</v>
      </c>
      <c r="CC10" s="11">
        <v>-145.30000000000001</v>
      </c>
      <c r="CD10" s="11">
        <v>12.1</v>
      </c>
      <c r="CE10" s="11">
        <v>-49.8</v>
      </c>
      <c r="CF10" s="11">
        <v>99.299999999999983</v>
      </c>
      <c r="CG10" s="25">
        <v>-83.700000000000017</v>
      </c>
      <c r="CI10" s="11">
        <v>-52.8</v>
      </c>
      <c r="CJ10" s="11">
        <v>15.5</v>
      </c>
      <c r="CK10" s="11">
        <v>7.5000000000000018</v>
      </c>
      <c r="CL10" s="11">
        <v>149.30000000000001</v>
      </c>
      <c r="CM10" s="25">
        <v>119.50000000000001</v>
      </c>
      <c r="CO10" s="11">
        <v>-122.39999999999999</v>
      </c>
      <c r="CP10" s="11">
        <v>-18.099999999999998</v>
      </c>
      <c r="CQ10" s="11">
        <v>144.20000000000002</v>
      </c>
      <c r="CR10" s="11">
        <v>100.2</v>
      </c>
      <c r="CS10" s="25">
        <v>103.90000000000002</v>
      </c>
      <c r="CU10" s="11">
        <v>-49.6</v>
      </c>
      <c r="CV10" s="11">
        <v>-138.5</v>
      </c>
      <c r="CW10" s="11">
        <v>116.7</v>
      </c>
      <c r="CX10" s="11">
        <v>165.5</v>
      </c>
      <c r="CY10" s="25">
        <v>94.100000000000009</v>
      </c>
      <c r="DA10" s="11">
        <v>-74.5</v>
      </c>
      <c r="DB10" s="11">
        <v>100.99999999999999</v>
      </c>
      <c r="DC10" s="11">
        <v>-40.700000000000003</v>
      </c>
      <c r="DD10" s="11">
        <v>149.30000000000001</v>
      </c>
      <c r="DE10" s="25">
        <v>135.1</v>
      </c>
      <c r="DG10" s="11">
        <v>-126.4</v>
      </c>
      <c r="DH10" s="11">
        <v>251.79999999999998</v>
      </c>
      <c r="DI10" s="11">
        <v>83.4</v>
      </c>
      <c r="DJ10" s="11">
        <v>95.000000000000028</v>
      </c>
      <c r="DK10" s="25">
        <v>303.8</v>
      </c>
      <c r="DM10" s="13">
        <v>-35</v>
      </c>
      <c r="DN10" s="13">
        <v>541</v>
      </c>
      <c r="DO10" s="13">
        <v>-116</v>
      </c>
      <c r="DP10" s="13">
        <v>291</v>
      </c>
      <c r="DQ10" s="224">
        <v>681</v>
      </c>
      <c r="DS10" s="13">
        <v>-242</v>
      </c>
      <c r="DT10" s="13">
        <v>-98</v>
      </c>
      <c r="DU10" s="13">
        <v>-55</v>
      </c>
      <c r="DV10" s="13">
        <v>485</v>
      </c>
      <c r="DW10" s="224">
        <v>90</v>
      </c>
      <c r="DY10" s="13">
        <f>-1-17-45</f>
        <v>-63</v>
      </c>
      <c r="DZ10" s="13"/>
      <c r="EA10" s="13"/>
      <c r="EB10" s="13"/>
      <c r="EC10" s="224"/>
    </row>
    <row r="11" spans="1:133" s="74" customFormat="1" ht="15.75" customHeight="1" x14ac:dyDescent="0.25">
      <c r="A11" s="72" t="s">
        <v>32</v>
      </c>
      <c r="B11" s="72"/>
      <c r="C11" s="72">
        <v>-25.234899328859058</v>
      </c>
      <c r="D11" s="72">
        <v>2.6845637583892632</v>
      </c>
      <c r="E11" s="72">
        <v>7.3825503355704711</v>
      </c>
      <c r="F11" s="72">
        <v>20.671140939597315</v>
      </c>
      <c r="G11" s="73">
        <v>5.5033557046979809</v>
      </c>
      <c r="H11" s="72"/>
      <c r="I11" s="72">
        <v>-28.993288590604028</v>
      </c>
      <c r="J11" s="72">
        <v>10.604026845637584</v>
      </c>
      <c r="K11" s="72">
        <v>24.966442953020135</v>
      </c>
      <c r="L11" s="72">
        <v>28.993288590604024</v>
      </c>
      <c r="M11" s="73">
        <v>35.570469798657726</v>
      </c>
      <c r="N11" s="72"/>
      <c r="O11" s="72">
        <v>6.7114093959731562</v>
      </c>
      <c r="P11" s="72">
        <v>18.791946308724832</v>
      </c>
      <c r="Q11" s="72">
        <v>57.04697986577181</v>
      </c>
      <c r="R11" s="72">
        <v>73.422818791946312</v>
      </c>
      <c r="S11" s="73">
        <v>155.9731543624161</v>
      </c>
      <c r="T11" s="72"/>
      <c r="U11" s="72">
        <v>-33.557046979865774</v>
      </c>
      <c r="V11" s="72">
        <v>-3.0872483221476514</v>
      </c>
      <c r="W11" s="72">
        <v>24.026845637583893</v>
      </c>
      <c r="X11" s="72">
        <v>115.03355704697987</v>
      </c>
      <c r="Y11" s="73">
        <v>102.41610738255035</v>
      </c>
      <c r="Z11" s="72"/>
      <c r="AA11" s="72">
        <v>22.456375838926171</v>
      </c>
      <c r="AB11" s="72">
        <v>2.8187919463087283</v>
      </c>
      <c r="AC11" s="72">
        <v>27.248322147651006</v>
      </c>
      <c r="AD11" s="72">
        <v>25.63758389261745</v>
      </c>
      <c r="AE11" s="73">
        <v>78.161073825503365</v>
      </c>
      <c r="AG11" s="72">
        <v>-29.664429530201343</v>
      </c>
      <c r="AH11" s="72">
        <v>-35.302013422818789</v>
      </c>
      <c r="AI11" s="72">
        <v>-20.134228187919462</v>
      </c>
      <c r="AJ11" s="72">
        <v>34.899328859060404</v>
      </c>
      <c r="AK11" s="73">
        <v>-50.201342281879164</v>
      </c>
      <c r="AM11" s="72">
        <v>-60.805369127516776</v>
      </c>
      <c r="AN11" s="72">
        <v>9.6644295302013425</v>
      </c>
      <c r="AO11" s="72">
        <v>53.557046979865774</v>
      </c>
      <c r="AP11" s="72">
        <v>72.483221476510067</v>
      </c>
      <c r="AQ11" s="73">
        <v>74.899328859060418</v>
      </c>
      <c r="AS11" s="72">
        <v>3.6241610738255048</v>
      </c>
      <c r="AT11" s="72">
        <v>8.8590604026845643</v>
      </c>
      <c r="AU11" s="72">
        <v>4.0268456375838895</v>
      </c>
      <c r="AV11" s="72">
        <v>134.09395973154363</v>
      </c>
      <c r="AW11" s="73">
        <v>150.60402684563758</v>
      </c>
      <c r="AY11" s="72">
        <v>-69.932885906040269</v>
      </c>
      <c r="AZ11" s="72">
        <v>-1.3422818791946298</v>
      </c>
      <c r="BA11" s="72">
        <v>47.785234899328856</v>
      </c>
      <c r="BB11" s="72">
        <v>96.644295302013418</v>
      </c>
      <c r="BC11" s="73">
        <v>73.154362416107375</v>
      </c>
      <c r="BE11" s="72">
        <v>26.711409395973153</v>
      </c>
      <c r="BF11" s="72">
        <v>14.630872483221474</v>
      </c>
      <c r="BG11" s="72">
        <v>17.31543624161074</v>
      </c>
      <c r="BH11" s="72">
        <v>153.82550335570471</v>
      </c>
      <c r="BI11" s="73">
        <v>212.48322147651004</v>
      </c>
      <c r="BK11" s="72">
        <v>12.751677852348994</v>
      </c>
      <c r="BL11" s="72">
        <v>5.3691275167785193</v>
      </c>
      <c r="BM11" s="72">
        <v>35.70469798657718</v>
      </c>
      <c r="BN11" s="72">
        <v>119.4</v>
      </c>
      <c r="BO11" s="73">
        <v>173.22550335570472</v>
      </c>
      <c r="BQ11" s="72">
        <v>-9.0990000000000038</v>
      </c>
      <c r="BR11" s="72">
        <v>28.7</v>
      </c>
      <c r="BS11" s="72">
        <v>48.1</v>
      </c>
      <c r="BT11" s="72">
        <v>86.2</v>
      </c>
      <c r="BU11" s="73">
        <v>153.90099999999998</v>
      </c>
      <c r="BW11" s="72">
        <v>-38.4</v>
      </c>
      <c r="BX11" s="72">
        <v>16.800000000000004</v>
      </c>
      <c r="BY11" s="72">
        <v>46.7</v>
      </c>
      <c r="BZ11" s="72">
        <v>62.699999999999974</v>
      </c>
      <c r="CA11" s="73">
        <v>87.8</v>
      </c>
      <c r="CC11" s="72">
        <v>-131.80000000000001</v>
      </c>
      <c r="CD11" s="72">
        <v>36.4</v>
      </c>
      <c r="CE11" s="72">
        <v>-34.799999999999997</v>
      </c>
      <c r="CF11" s="72">
        <v>87.999999999999986</v>
      </c>
      <c r="CG11" s="73">
        <v>-42.20000000000001</v>
      </c>
      <c r="CI11" s="72">
        <v>-54.599999999999994</v>
      </c>
      <c r="CJ11" s="72">
        <v>23.1</v>
      </c>
      <c r="CK11" s="72">
        <v>11.000000000000002</v>
      </c>
      <c r="CL11" s="72">
        <v>145.5</v>
      </c>
      <c r="CM11" s="73">
        <v>125.00000000000001</v>
      </c>
      <c r="CO11" s="72">
        <v>-121.49999999999999</v>
      </c>
      <c r="CP11" s="72">
        <v>-11.799999999999997</v>
      </c>
      <c r="CQ11" s="72">
        <v>158.70000000000002</v>
      </c>
      <c r="CR11" s="72">
        <v>110.9</v>
      </c>
      <c r="CS11" s="73">
        <v>136.30000000000001</v>
      </c>
      <c r="CU11" s="72">
        <v>-22.3</v>
      </c>
      <c r="CV11" s="72">
        <v>-99.6</v>
      </c>
      <c r="CW11" s="72">
        <v>145.80000000000001</v>
      </c>
      <c r="CX11" s="72">
        <v>183.9</v>
      </c>
      <c r="CY11" s="73">
        <v>207.8</v>
      </c>
      <c r="DA11" s="72">
        <v>-40.900000000000006</v>
      </c>
      <c r="DB11" s="72">
        <v>137</v>
      </c>
      <c r="DC11" s="72">
        <v>-0.39999999999999858</v>
      </c>
      <c r="DD11" s="72">
        <v>202.5</v>
      </c>
      <c r="DE11" s="73">
        <v>298.2</v>
      </c>
      <c r="DG11" s="72">
        <v>-65.200000000000017</v>
      </c>
      <c r="DH11" s="72">
        <v>321.09999999999997</v>
      </c>
      <c r="DI11" s="72">
        <v>146.69999999999999</v>
      </c>
      <c r="DJ11" s="72">
        <v>139.80000000000004</v>
      </c>
      <c r="DK11" s="73">
        <v>542.4</v>
      </c>
      <c r="DM11" s="225">
        <v>48</v>
      </c>
      <c r="DN11" s="225">
        <v>642</v>
      </c>
      <c r="DO11" s="225">
        <v>-19</v>
      </c>
      <c r="DP11" s="225">
        <v>368</v>
      </c>
      <c r="DQ11" s="226">
        <v>1039</v>
      </c>
      <c r="DS11" s="225">
        <v>-141</v>
      </c>
      <c r="DT11" s="225">
        <v>-1</v>
      </c>
      <c r="DU11" s="225">
        <v>68</v>
      </c>
      <c r="DV11" s="225">
        <v>573</v>
      </c>
      <c r="DW11" s="226">
        <v>499</v>
      </c>
      <c r="DY11" s="225">
        <f>SUM(DY6:DY10)</f>
        <v>54</v>
      </c>
      <c r="DZ11" s="225"/>
      <c r="EA11" s="225"/>
      <c r="EB11" s="225"/>
      <c r="EC11" s="226"/>
    </row>
    <row r="12" spans="1:133" s="75" customFormat="1" x14ac:dyDescent="0.25">
      <c r="G12" s="76"/>
      <c r="M12" s="76"/>
      <c r="S12" s="76"/>
      <c r="Y12" s="76"/>
      <c r="AE12" s="76"/>
      <c r="AK12" s="76"/>
      <c r="AQ12" s="76"/>
      <c r="AW12" s="76"/>
      <c r="BC12" s="76"/>
      <c r="BI12" s="76"/>
      <c r="BO12" s="76"/>
      <c r="BU12" s="76"/>
      <c r="CA12" s="76"/>
      <c r="CG12" s="76"/>
      <c r="CM12" s="76"/>
      <c r="CS12" s="76"/>
      <c r="CY12" s="76"/>
      <c r="DE12" s="76"/>
      <c r="DK12" s="76"/>
      <c r="DM12" s="227"/>
      <c r="DN12" s="227"/>
      <c r="DO12" s="227"/>
      <c r="DP12" s="227"/>
      <c r="DQ12" s="228"/>
      <c r="DS12" s="227"/>
      <c r="DT12" s="227"/>
      <c r="DU12" s="227"/>
      <c r="DV12" s="227"/>
      <c r="DW12" s="228"/>
      <c r="DY12" s="227"/>
      <c r="DZ12" s="227"/>
      <c r="EA12" s="227"/>
      <c r="EB12" s="227"/>
      <c r="EC12" s="228"/>
    </row>
    <row r="13" spans="1:133" x14ac:dyDescent="0.25">
      <c r="A13" s="11" t="s">
        <v>59</v>
      </c>
      <c r="C13" s="11">
        <v>11.275167785234899</v>
      </c>
      <c r="D13" s="11">
        <v>0</v>
      </c>
      <c r="E13" s="11">
        <v>0</v>
      </c>
      <c r="F13" s="11">
        <v>-0.93959731543624159</v>
      </c>
      <c r="G13" s="25">
        <v>10.335570469798657</v>
      </c>
      <c r="I13" s="11">
        <v>-1.3422818791946309</v>
      </c>
      <c r="J13" s="11">
        <v>0</v>
      </c>
      <c r="K13" s="11">
        <v>0</v>
      </c>
      <c r="L13" s="11">
        <v>-0.53691275167785235</v>
      </c>
      <c r="M13" s="25">
        <v>-1.8791946308724832</v>
      </c>
      <c r="O13" s="11">
        <v>-127.91946308724832</v>
      </c>
      <c r="P13" s="11">
        <v>-13.825503355704697</v>
      </c>
      <c r="Q13" s="11">
        <v>-39.865771812080538</v>
      </c>
      <c r="R13" s="11">
        <v>-5.6375838926174495</v>
      </c>
      <c r="S13" s="25">
        <v>-187.24832214765098</v>
      </c>
      <c r="U13" s="11">
        <v>-13.020134228187919</v>
      </c>
      <c r="V13" s="11">
        <v>-12.617449664429531</v>
      </c>
      <c r="W13" s="11">
        <v>-3.2214765100671139</v>
      </c>
      <c r="X13" s="11">
        <v>0</v>
      </c>
      <c r="Y13" s="25">
        <v>-28.859060402684563</v>
      </c>
      <c r="AA13" s="11">
        <v>0</v>
      </c>
      <c r="AB13" s="11">
        <v>0</v>
      </c>
      <c r="AC13" s="11">
        <v>0</v>
      </c>
      <c r="AD13" s="11">
        <v>-1.4765100671140938</v>
      </c>
      <c r="AE13" s="25">
        <v>-1.4765100671140938</v>
      </c>
      <c r="AG13" s="11">
        <v>0</v>
      </c>
      <c r="AH13" s="11">
        <v>-2.9530201342281877</v>
      </c>
      <c r="AI13" s="11">
        <v>-0.80536912751677847</v>
      </c>
      <c r="AJ13" s="11">
        <v>-2.8187919463087248</v>
      </c>
      <c r="AK13" s="25">
        <v>-6.5771812080536911</v>
      </c>
      <c r="AM13" s="11">
        <v>-14.765100671140939</v>
      </c>
      <c r="AN13" s="11">
        <v>-5.5033557046979862</v>
      </c>
      <c r="AO13" s="11">
        <v>-7.7852348993288585</v>
      </c>
      <c r="AP13" s="11">
        <v>-2.0134228187919461</v>
      </c>
      <c r="AQ13" s="25">
        <v>-30.067114093959727</v>
      </c>
      <c r="AS13" s="11">
        <v>-0.93959731543624159</v>
      </c>
      <c r="AT13" s="11">
        <v>0</v>
      </c>
      <c r="AU13" s="11">
        <v>-0.40268456375838924</v>
      </c>
      <c r="AV13" s="11">
        <v>0.26845637583892618</v>
      </c>
      <c r="AW13" s="25">
        <v>-1.0738255033557045</v>
      </c>
      <c r="AY13" s="11">
        <v>-0.13422818791946309</v>
      </c>
      <c r="AZ13" s="11">
        <v>-0.53691275167785235</v>
      </c>
      <c r="BA13" s="11">
        <v>-30.872483221476511</v>
      </c>
      <c r="BB13" s="11">
        <v>1.2080536912751678</v>
      </c>
      <c r="BC13" s="25">
        <v>-30.335570469798657</v>
      </c>
      <c r="BE13" s="11">
        <v>11.006711409395972</v>
      </c>
      <c r="BF13" s="11">
        <v>0</v>
      </c>
      <c r="BG13" s="11">
        <v>0</v>
      </c>
      <c r="BH13" s="11">
        <v>-0.80536912751677847</v>
      </c>
      <c r="BI13" s="25">
        <v>10.201342281879194</v>
      </c>
      <c r="BK13" s="11">
        <v>0</v>
      </c>
      <c r="BL13" s="11">
        <v>-15.973154362416107</v>
      </c>
      <c r="BM13" s="11">
        <v>0.80536912751677847</v>
      </c>
      <c r="BN13" s="11">
        <v>-9.9</v>
      </c>
      <c r="BO13" s="25">
        <v>-25.067785234899329</v>
      </c>
      <c r="BQ13" s="11">
        <v>-53.1</v>
      </c>
      <c r="BR13" s="11">
        <v>0</v>
      </c>
      <c r="BS13" s="11">
        <v>-0.8</v>
      </c>
      <c r="BT13" s="11">
        <v>2.8</v>
      </c>
      <c r="BU13" s="25">
        <v>-51.1</v>
      </c>
      <c r="BW13" s="11">
        <v>-633.4</v>
      </c>
      <c r="BX13" s="11">
        <v>-126.7</v>
      </c>
      <c r="BY13" s="11">
        <v>-11</v>
      </c>
      <c r="BZ13" s="12">
        <v>3.4000000000000341</v>
      </c>
      <c r="CA13" s="25">
        <v>-767.7</v>
      </c>
      <c r="CF13" s="12"/>
      <c r="CG13" s="25">
        <v>0</v>
      </c>
      <c r="CI13" s="11">
        <v>9.5</v>
      </c>
      <c r="CJ13" s="11">
        <v>-1.8</v>
      </c>
      <c r="CK13" s="11">
        <v>0</v>
      </c>
      <c r="CL13" s="12">
        <v>-5.5</v>
      </c>
      <c r="CM13" s="25">
        <v>2.2000000000000002</v>
      </c>
      <c r="CR13" s="12"/>
      <c r="CS13" s="25">
        <v>0</v>
      </c>
      <c r="CU13" s="11">
        <v>2.1</v>
      </c>
      <c r="CV13" s="11">
        <v>0</v>
      </c>
      <c r="CW13" s="11">
        <v>0</v>
      </c>
      <c r="CX13" s="11">
        <v>0</v>
      </c>
      <c r="CY13" s="25">
        <v>2.1</v>
      </c>
      <c r="DA13" s="11">
        <v>-15.3</v>
      </c>
      <c r="DB13" s="11">
        <v>-0.4</v>
      </c>
      <c r="DC13" s="11">
        <v>0</v>
      </c>
      <c r="DD13" s="11">
        <v>0</v>
      </c>
      <c r="DE13" s="25">
        <v>-15.700000000000001</v>
      </c>
      <c r="DG13" s="11">
        <v>0</v>
      </c>
      <c r="DH13" s="11">
        <v>-9.1</v>
      </c>
      <c r="DI13" s="11">
        <v>0</v>
      </c>
      <c r="DJ13" s="11">
        <v>0</v>
      </c>
      <c r="DK13" s="25">
        <v>-9.1</v>
      </c>
      <c r="DM13" s="13">
        <v>0</v>
      </c>
      <c r="DN13" s="13">
        <v>-144</v>
      </c>
      <c r="DO13" s="13">
        <v>0</v>
      </c>
      <c r="DP13" s="13">
        <v>0</v>
      </c>
      <c r="DQ13" s="224">
        <v>-144</v>
      </c>
      <c r="DS13" s="13">
        <v>0</v>
      </c>
      <c r="DT13" s="13">
        <v>0</v>
      </c>
      <c r="DU13" s="13">
        <v>0</v>
      </c>
      <c r="DV13" s="13">
        <v>0</v>
      </c>
      <c r="DW13" s="224">
        <v>0</v>
      </c>
      <c r="DY13" s="13">
        <v>0</v>
      </c>
      <c r="DZ13" s="13"/>
      <c r="EA13" s="13"/>
      <c r="EB13" s="13"/>
      <c r="EC13" s="224"/>
    </row>
    <row r="14" spans="1:133" x14ac:dyDescent="0.25">
      <c r="A14" s="11" t="s">
        <v>104</v>
      </c>
      <c r="G14" s="25"/>
      <c r="M14" s="25"/>
      <c r="S14" s="25"/>
      <c r="Y14" s="25"/>
      <c r="AE14" s="25"/>
      <c r="AK14" s="25"/>
      <c r="AQ14" s="25"/>
      <c r="AW14" s="25"/>
      <c r="BC14" s="25"/>
      <c r="BI14" s="25"/>
      <c r="BO14" s="25"/>
      <c r="BU14" s="25"/>
      <c r="BZ14" s="12">
        <v>379.8</v>
      </c>
      <c r="CA14" s="25">
        <v>379.8</v>
      </c>
      <c r="CF14" s="12"/>
      <c r="CG14" s="25">
        <v>0</v>
      </c>
      <c r="CL14" s="12"/>
      <c r="CM14" s="25">
        <v>0</v>
      </c>
      <c r="CR14" s="12"/>
      <c r="CS14" s="25">
        <v>0</v>
      </c>
      <c r="CY14" s="25">
        <v>0</v>
      </c>
      <c r="DE14" s="25"/>
      <c r="DK14" s="25"/>
      <c r="DM14" s="13"/>
      <c r="DN14" s="13"/>
      <c r="DO14" s="13"/>
      <c r="DP14" s="13"/>
      <c r="DQ14" s="224"/>
      <c r="DS14" s="13"/>
      <c r="DT14" s="13"/>
      <c r="DU14" s="13"/>
      <c r="DV14" s="13"/>
      <c r="DW14" s="224"/>
      <c r="DY14" s="13"/>
      <c r="DZ14" s="13"/>
      <c r="EA14" s="13"/>
      <c r="EB14" s="13"/>
      <c r="EC14" s="224"/>
    </row>
    <row r="15" spans="1:133" x14ac:dyDescent="0.25">
      <c r="A15" s="11" t="s">
        <v>47</v>
      </c>
      <c r="C15" s="11">
        <v>-3.7583892617449663</v>
      </c>
      <c r="D15" s="11">
        <v>-2.0134228187919461</v>
      </c>
      <c r="E15" s="11">
        <v>-7.5167785234899327</v>
      </c>
      <c r="F15" s="11">
        <v>-0.80536912751677847</v>
      </c>
      <c r="G15" s="25">
        <v>-14.093959731543624</v>
      </c>
      <c r="I15" s="11">
        <v>-8.9932885906040259</v>
      </c>
      <c r="J15" s="11">
        <v>23.624161073825501</v>
      </c>
      <c r="K15" s="11">
        <v>-6.174496644295302</v>
      </c>
      <c r="L15" s="11">
        <v>-12.348993288590604</v>
      </c>
      <c r="M15" s="25">
        <v>-3.8926174496644297</v>
      </c>
      <c r="N15" s="11" t="s">
        <v>29</v>
      </c>
      <c r="O15" s="11">
        <v>-11.946308724832214</v>
      </c>
      <c r="P15" s="11">
        <v>-11.409395973154362</v>
      </c>
      <c r="Q15" s="11">
        <v>-11.275167785234899</v>
      </c>
      <c r="R15" s="11">
        <v>-17.583892617449663</v>
      </c>
      <c r="S15" s="25">
        <v>-52.214765100671137</v>
      </c>
      <c r="T15" s="11" t="s">
        <v>29</v>
      </c>
      <c r="U15" s="11">
        <v>25.100671140939596</v>
      </c>
      <c r="V15" s="11">
        <v>-20.671140939597315</v>
      </c>
      <c r="W15" s="11">
        <v>-22.68456375838926</v>
      </c>
      <c r="X15" s="11">
        <v>-40.805369127516776</v>
      </c>
      <c r="Y15" s="25">
        <v>-59.060402684563755</v>
      </c>
      <c r="Z15" s="11" t="s">
        <v>29</v>
      </c>
      <c r="AA15" s="11">
        <v>-22.281879194630871</v>
      </c>
      <c r="AB15" s="12">
        <v>-34.228187919463089</v>
      </c>
      <c r="AC15" s="11">
        <v>-33.154362416107382</v>
      </c>
      <c r="AD15" s="11">
        <v>-26.845637583892618</v>
      </c>
      <c r="AE15" s="25">
        <v>-116.51006711409397</v>
      </c>
      <c r="AG15" s="11">
        <v>-39.597315436241608</v>
      </c>
      <c r="AH15" s="11">
        <v>-20.536912751677853</v>
      </c>
      <c r="AI15" s="11">
        <v>-17.583892617449663</v>
      </c>
      <c r="AJ15" s="11">
        <v>-19.328859060402685</v>
      </c>
      <c r="AK15" s="25">
        <v>-97.046979865771817</v>
      </c>
      <c r="AM15" s="11">
        <v>-12.483221476510067</v>
      </c>
      <c r="AN15" s="11">
        <v>-14.630872483221475</v>
      </c>
      <c r="AO15" s="11">
        <v>-13.422818791946309</v>
      </c>
      <c r="AP15" s="11">
        <v>-16.778523489932887</v>
      </c>
      <c r="AQ15" s="25">
        <v>-57.315436241610733</v>
      </c>
      <c r="AS15" s="11">
        <v>-11.812080536912751</v>
      </c>
      <c r="AT15" s="11">
        <v>-8.9932885906040259</v>
      </c>
      <c r="AU15" s="11">
        <v>-7.1140939597315436</v>
      </c>
      <c r="AV15" s="11">
        <v>-14.630872483221475</v>
      </c>
      <c r="AW15" s="25">
        <v>-42.550335570469798</v>
      </c>
      <c r="AY15" s="11">
        <v>-8.0536912751677843</v>
      </c>
      <c r="AZ15" s="11">
        <v>-7.1140939597315436</v>
      </c>
      <c r="BA15" s="11">
        <v>-6.9798657718120802</v>
      </c>
      <c r="BB15" s="11">
        <v>-10.604026845637584</v>
      </c>
      <c r="BC15" s="25">
        <v>-32.75167785234899</v>
      </c>
      <c r="BE15" s="11">
        <v>-6.7114093959731544</v>
      </c>
      <c r="BF15" s="11">
        <v>-6.5771812080536911</v>
      </c>
      <c r="BG15" s="11">
        <v>-9.3959731543624159</v>
      </c>
      <c r="BH15" s="11">
        <v>-8.3221476510067109</v>
      </c>
      <c r="BI15" s="25">
        <v>-31.006711409395969</v>
      </c>
      <c r="BK15" s="11">
        <v>-5.1006711409395971</v>
      </c>
      <c r="BL15" s="11">
        <v>-7.3825503355704694</v>
      </c>
      <c r="BM15" s="11">
        <v>-6.8456375838926169</v>
      </c>
      <c r="BN15" s="11">
        <v>-15.8</v>
      </c>
      <c r="BO15" s="25">
        <v>-35.128859060402689</v>
      </c>
      <c r="BQ15" s="11">
        <v>-10.3</v>
      </c>
      <c r="BR15" s="11">
        <v>-6.6</v>
      </c>
      <c r="BS15" s="11">
        <v>-8.9</v>
      </c>
      <c r="BT15" s="11">
        <v>-11.4</v>
      </c>
      <c r="BU15" s="25">
        <v>-37.199999999999996</v>
      </c>
      <c r="BW15" s="11">
        <v>-13.1</v>
      </c>
      <c r="BX15" s="11">
        <v>-14.4</v>
      </c>
      <c r="BY15" s="11">
        <v>-8.9</v>
      </c>
      <c r="BZ15" s="12">
        <v>-14.000000000000004</v>
      </c>
      <c r="CA15" s="25">
        <v>-50.400000000000006</v>
      </c>
      <c r="CC15" s="11">
        <v>-4.9000000000000004</v>
      </c>
      <c r="CD15" s="11">
        <v>-4.8999999999999995</v>
      </c>
      <c r="CE15" s="11">
        <v>-6.3</v>
      </c>
      <c r="CF15" s="12">
        <v>-11.200000000000001</v>
      </c>
      <c r="CG15" s="25">
        <v>-27.300000000000004</v>
      </c>
      <c r="CI15" s="11">
        <v>-4.1999999999999993</v>
      </c>
      <c r="CJ15" s="11">
        <v>-10.299999999999999</v>
      </c>
      <c r="CK15" s="11">
        <v>-7.5</v>
      </c>
      <c r="CL15" s="12">
        <v>-11.2</v>
      </c>
      <c r="CM15" s="25">
        <v>-33.200000000000003</v>
      </c>
      <c r="CO15" s="11">
        <v>-5.5</v>
      </c>
      <c r="CP15" s="11">
        <v>-9.4</v>
      </c>
      <c r="CQ15" s="11">
        <v>-9.1</v>
      </c>
      <c r="CR15" s="12">
        <v>-41.1</v>
      </c>
      <c r="CS15" s="25">
        <v>-65.099999999999994</v>
      </c>
      <c r="CU15" s="11">
        <v>-22.9</v>
      </c>
      <c r="CV15" s="11">
        <v>-47.7</v>
      </c>
      <c r="CW15" s="11">
        <v>-38.1</v>
      </c>
      <c r="CX15" s="11">
        <v>-82.4</v>
      </c>
      <c r="CY15" s="25">
        <v>-191.1</v>
      </c>
      <c r="DA15" s="11">
        <v>-31.1</v>
      </c>
      <c r="DB15" s="11">
        <v>-42.1</v>
      </c>
      <c r="DC15" s="11">
        <v>-33.1</v>
      </c>
      <c r="DD15" s="11">
        <v>-47.8</v>
      </c>
      <c r="DE15" s="25">
        <v>-154.10000000000002</v>
      </c>
      <c r="DG15" s="11">
        <v>-23</v>
      </c>
      <c r="DH15" s="11">
        <v>-22.3</v>
      </c>
      <c r="DI15" s="11">
        <v>-52.3</v>
      </c>
      <c r="DJ15" s="11">
        <v>-106.9</v>
      </c>
      <c r="DK15" s="25">
        <v>-204.5</v>
      </c>
      <c r="DM15" s="13">
        <v>-58</v>
      </c>
      <c r="DN15" s="13">
        <v>-95</v>
      </c>
      <c r="DO15" s="13">
        <v>-109</v>
      </c>
      <c r="DP15" s="13">
        <v>-201</v>
      </c>
      <c r="DQ15" s="224">
        <v>-463</v>
      </c>
      <c r="DS15" s="13">
        <v>-158</v>
      </c>
      <c r="DT15" s="13">
        <v>-161</v>
      </c>
      <c r="DU15" s="13">
        <v>-156</v>
      </c>
      <c r="DV15" s="13">
        <v>-220</v>
      </c>
      <c r="DW15" s="224">
        <v>-695</v>
      </c>
      <c r="DY15" s="13">
        <v>-138</v>
      </c>
      <c r="DZ15" s="13"/>
      <c r="EA15" s="13"/>
      <c r="EB15" s="13"/>
      <c r="EC15" s="224"/>
    </row>
    <row r="16" spans="1:133" ht="15" customHeight="1" x14ac:dyDescent="0.25">
      <c r="A16" s="11" t="s">
        <v>58</v>
      </c>
      <c r="C16" s="11">
        <v>-2.6845637583892619</v>
      </c>
      <c r="D16" s="11">
        <v>0</v>
      </c>
      <c r="E16" s="11">
        <v>0</v>
      </c>
      <c r="F16" s="11">
        <v>0</v>
      </c>
      <c r="G16" s="25">
        <v>-2.6845637583892619</v>
      </c>
      <c r="I16" s="11">
        <v>0</v>
      </c>
      <c r="J16" s="11">
        <v>0</v>
      </c>
      <c r="K16" s="11">
        <v>-7.7852348993288585</v>
      </c>
      <c r="L16" s="11">
        <v>0</v>
      </c>
      <c r="M16" s="25">
        <v>-7.7852348993288585</v>
      </c>
      <c r="O16" s="11">
        <v>0</v>
      </c>
      <c r="P16" s="11">
        <v>0</v>
      </c>
      <c r="Q16" s="11">
        <v>0</v>
      </c>
      <c r="R16" s="11">
        <v>0</v>
      </c>
      <c r="S16" s="25">
        <v>0</v>
      </c>
      <c r="U16" s="11">
        <v>0</v>
      </c>
      <c r="V16" s="11">
        <v>0</v>
      </c>
      <c r="W16" s="11">
        <v>0</v>
      </c>
      <c r="X16" s="11">
        <v>0</v>
      </c>
      <c r="Y16" s="25">
        <v>0</v>
      </c>
      <c r="AA16" s="11">
        <v>0</v>
      </c>
      <c r="AB16" s="12">
        <v>0</v>
      </c>
      <c r="AC16" s="11">
        <v>0</v>
      </c>
      <c r="AD16" s="11">
        <v>-3.087248322147651</v>
      </c>
      <c r="AE16" s="25">
        <v>-3.087248322147651</v>
      </c>
      <c r="AG16" s="11">
        <v>0</v>
      </c>
      <c r="AH16" s="11">
        <v>0</v>
      </c>
      <c r="AI16" s="11">
        <v>0</v>
      </c>
      <c r="AJ16" s="11">
        <v>0</v>
      </c>
      <c r="AK16" s="25">
        <v>0</v>
      </c>
      <c r="AM16" s="11">
        <v>0</v>
      </c>
      <c r="AN16" s="11">
        <v>0</v>
      </c>
      <c r="AO16" s="11">
        <v>0</v>
      </c>
      <c r="AP16" s="11">
        <v>0</v>
      </c>
      <c r="AQ16" s="25">
        <v>0</v>
      </c>
      <c r="AS16" s="11">
        <v>0</v>
      </c>
      <c r="AT16" s="11">
        <v>0</v>
      </c>
      <c r="AU16" s="11">
        <v>0</v>
      </c>
      <c r="AV16" s="11">
        <v>0</v>
      </c>
      <c r="AW16" s="25">
        <v>0</v>
      </c>
      <c r="BC16" s="25">
        <v>0</v>
      </c>
      <c r="BI16" s="25">
        <v>0</v>
      </c>
      <c r="BO16" s="25">
        <v>0</v>
      </c>
      <c r="BU16" s="25">
        <v>0</v>
      </c>
      <c r="BZ16" s="12"/>
      <c r="CA16" s="25">
        <v>0</v>
      </c>
      <c r="CF16" s="12"/>
      <c r="CG16" s="25">
        <v>0</v>
      </c>
      <c r="CL16" s="12"/>
      <c r="CM16" s="25">
        <v>0</v>
      </c>
      <c r="CR16" s="12"/>
      <c r="CS16" s="25">
        <v>0</v>
      </c>
      <c r="CY16" s="25">
        <v>0</v>
      </c>
      <c r="DE16" s="25"/>
      <c r="DK16" s="25"/>
      <c r="DM16" s="13"/>
      <c r="DN16" s="13"/>
      <c r="DO16" s="13"/>
      <c r="DP16" s="13"/>
      <c r="DQ16" s="224"/>
      <c r="DS16" s="13"/>
      <c r="DT16" s="13"/>
      <c r="DU16" s="13"/>
      <c r="DV16" s="13"/>
      <c r="DW16" s="224"/>
      <c r="DY16" s="13"/>
      <c r="DZ16" s="13"/>
      <c r="EA16" s="13"/>
      <c r="EB16" s="13"/>
      <c r="EC16" s="224"/>
    </row>
    <row r="17" spans="1:133" x14ac:dyDescent="0.25">
      <c r="A17" s="11" t="s">
        <v>30</v>
      </c>
      <c r="G17" s="25"/>
      <c r="M17" s="25"/>
      <c r="O17" s="11">
        <v>4.8322147651006713</v>
      </c>
      <c r="P17" s="11">
        <v>0</v>
      </c>
      <c r="Q17" s="11">
        <v>0</v>
      </c>
      <c r="R17" s="11">
        <v>0</v>
      </c>
      <c r="S17" s="25">
        <v>4.8322147651006713</v>
      </c>
      <c r="U17" s="11">
        <v>3.4899328859060401</v>
      </c>
      <c r="V17" s="11">
        <v>0</v>
      </c>
      <c r="W17" s="11">
        <v>0</v>
      </c>
      <c r="X17" s="11">
        <v>0</v>
      </c>
      <c r="Y17" s="25">
        <v>3.4899328859060401</v>
      </c>
      <c r="AA17" s="11">
        <v>0</v>
      </c>
      <c r="AB17" s="12">
        <v>0</v>
      </c>
      <c r="AC17" s="11">
        <v>0</v>
      </c>
      <c r="AD17" s="11">
        <v>0</v>
      </c>
      <c r="AE17" s="25">
        <v>0</v>
      </c>
      <c r="AG17" s="11">
        <v>0</v>
      </c>
      <c r="AH17" s="11">
        <v>10.335570469798657</v>
      </c>
      <c r="AI17" s="11">
        <v>0</v>
      </c>
      <c r="AJ17" s="11">
        <v>0</v>
      </c>
      <c r="AK17" s="25">
        <v>10.335570469798657</v>
      </c>
      <c r="AM17" s="11">
        <v>0</v>
      </c>
      <c r="AN17" s="11">
        <v>0</v>
      </c>
      <c r="AO17" s="11">
        <v>0</v>
      </c>
      <c r="AP17" s="11">
        <v>0</v>
      </c>
      <c r="AQ17" s="25">
        <v>0</v>
      </c>
      <c r="AS17" s="11">
        <v>0</v>
      </c>
      <c r="AT17" s="11">
        <v>0</v>
      </c>
      <c r="AU17" s="11">
        <v>0</v>
      </c>
      <c r="AV17" s="11">
        <v>0</v>
      </c>
      <c r="AW17" s="25">
        <v>0</v>
      </c>
      <c r="BC17" s="25">
        <v>0</v>
      </c>
      <c r="BI17" s="25">
        <v>0</v>
      </c>
      <c r="BO17" s="25">
        <v>0</v>
      </c>
      <c r="BU17" s="25">
        <v>0</v>
      </c>
      <c r="BZ17" s="12"/>
      <c r="CA17" s="25">
        <v>0</v>
      </c>
      <c r="CF17" s="12"/>
      <c r="CG17" s="25">
        <v>0</v>
      </c>
      <c r="CL17" s="12"/>
      <c r="CM17" s="25">
        <v>0</v>
      </c>
      <c r="CR17" s="12"/>
      <c r="CS17" s="25">
        <v>0</v>
      </c>
      <c r="CY17" s="25">
        <v>0</v>
      </c>
      <c r="DE17" s="25"/>
      <c r="DK17" s="25"/>
      <c r="DM17" s="13"/>
      <c r="DN17" s="13"/>
      <c r="DO17" s="13"/>
      <c r="DP17" s="13"/>
      <c r="DQ17" s="224"/>
      <c r="DS17" s="13"/>
      <c r="DT17" s="13"/>
      <c r="DU17" s="13"/>
      <c r="DV17" s="13"/>
      <c r="DW17" s="224"/>
      <c r="DY17" s="13"/>
      <c r="DZ17" s="13"/>
      <c r="EA17" s="13"/>
      <c r="EB17" s="13"/>
      <c r="EC17" s="224"/>
    </row>
    <row r="18" spans="1:133" s="58" customFormat="1" ht="12.75" customHeight="1" x14ac:dyDescent="0.25">
      <c r="A18" s="11" t="s">
        <v>53</v>
      </c>
      <c r="B18" s="11"/>
      <c r="C18" s="11">
        <v>-1.6107382550335569</v>
      </c>
      <c r="D18" s="11">
        <v>-1.6107382550335569</v>
      </c>
      <c r="E18" s="11">
        <v>-1.8791946308724832</v>
      </c>
      <c r="F18" s="11">
        <v>-4.1610738255033555</v>
      </c>
      <c r="G18" s="25">
        <v>-9.2617449664429525</v>
      </c>
      <c r="H18" s="11"/>
      <c r="I18" s="11">
        <v>-5.1006711409395971</v>
      </c>
      <c r="J18" s="11">
        <v>-2.8187919463087248</v>
      </c>
      <c r="K18" s="11">
        <v>-3.4899328859060401</v>
      </c>
      <c r="L18" s="11">
        <v>-1.2080536912751678</v>
      </c>
      <c r="M18" s="25">
        <v>-12.617449664429531</v>
      </c>
      <c r="N18" s="11"/>
      <c r="O18" s="11">
        <v>-3.087248322147651</v>
      </c>
      <c r="P18" s="11">
        <v>-6.8456375838926169</v>
      </c>
      <c r="Q18" s="11">
        <v>-3.6241610738255035</v>
      </c>
      <c r="R18" s="11">
        <v>-6.174496644295302</v>
      </c>
      <c r="S18" s="25">
        <v>-19.731543624161073</v>
      </c>
      <c r="T18" s="11"/>
      <c r="U18" s="11">
        <v>-6.8456375838926169</v>
      </c>
      <c r="V18" s="11">
        <v>-4.8322147651006713</v>
      </c>
      <c r="W18" s="11">
        <v>-2.1476510067114094</v>
      </c>
      <c r="X18" s="11">
        <v>-5.9060402684563753</v>
      </c>
      <c r="Y18" s="25">
        <v>-19.731543624161073</v>
      </c>
      <c r="Z18" s="11"/>
      <c r="AA18" s="11">
        <v>-5.2348993288590604</v>
      </c>
      <c r="AB18" s="12">
        <v>-5.5033557046979862</v>
      </c>
      <c r="AC18" s="11">
        <v>-4.8322147651006713</v>
      </c>
      <c r="AD18" s="11">
        <v>-1.3422818791946309</v>
      </c>
      <c r="AE18" s="25">
        <v>-16.912751677852349</v>
      </c>
      <c r="AG18" s="11">
        <v>-3.4899328859060401</v>
      </c>
      <c r="AH18" s="11">
        <v>-5.2348993288590604</v>
      </c>
      <c r="AI18" s="11">
        <v>-3.4899328859060401</v>
      </c>
      <c r="AJ18" s="11">
        <v>-8.4563758389261743</v>
      </c>
      <c r="AK18" s="25">
        <v>-20.671140939597315</v>
      </c>
      <c r="AM18" s="11">
        <v>-3.8926174496644292</v>
      </c>
      <c r="AN18" s="11">
        <v>-5.1006711409395971</v>
      </c>
      <c r="AO18" s="11">
        <v>-4.9664429530201337</v>
      </c>
      <c r="AP18" s="11">
        <v>-6.9798657718120802</v>
      </c>
      <c r="AQ18" s="25">
        <v>-20.939597315436238</v>
      </c>
      <c r="AS18" s="11">
        <v>-5.2348993288590604</v>
      </c>
      <c r="AT18" s="11">
        <v>-6.9798657718120802</v>
      </c>
      <c r="AU18" s="11">
        <v>-8.1879194630872476</v>
      </c>
      <c r="AV18" s="11">
        <v>-7.3825503355704694</v>
      </c>
      <c r="AW18" s="25">
        <v>-27.785234899328856</v>
      </c>
      <c r="AY18" s="11">
        <v>-6.9798657718120802</v>
      </c>
      <c r="AZ18" s="11">
        <v>-7.3825503355704694</v>
      </c>
      <c r="BA18" s="11">
        <v>-5.9060402684563753</v>
      </c>
      <c r="BB18" s="11">
        <v>-9.7986577181208059</v>
      </c>
      <c r="BC18" s="25">
        <v>-30.067114093959731</v>
      </c>
      <c r="BE18" s="11">
        <v>-5.9060402684563753</v>
      </c>
      <c r="BF18" s="11">
        <v>-8.1879194630872476</v>
      </c>
      <c r="BG18" s="11">
        <v>-7.2483221476510069</v>
      </c>
      <c r="BH18" s="11">
        <v>-8.3221476510067109</v>
      </c>
      <c r="BI18" s="25">
        <v>-29.664429530201339</v>
      </c>
      <c r="BK18" s="11">
        <v>-7.3825503355704694</v>
      </c>
      <c r="BL18" s="11">
        <v>-6.4429530201342278</v>
      </c>
      <c r="BM18" s="11">
        <v>-6.7114093959731544</v>
      </c>
      <c r="BN18" s="11">
        <v>-9.1999999999999993</v>
      </c>
      <c r="BO18" s="25">
        <v>-29.736912751677853</v>
      </c>
      <c r="BQ18" s="11">
        <v>-7</v>
      </c>
      <c r="BR18" s="11">
        <v>-10.9</v>
      </c>
      <c r="BS18" s="11">
        <v>-10.8</v>
      </c>
      <c r="BT18" s="11">
        <v>-9.8000000000000007</v>
      </c>
      <c r="BU18" s="25">
        <v>-38.5</v>
      </c>
      <c r="BW18" s="11">
        <v>-9.4</v>
      </c>
      <c r="BX18" s="11">
        <v>-12.5</v>
      </c>
      <c r="BY18" s="11">
        <v>-12.1</v>
      </c>
      <c r="BZ18" s="12">
        <v>-9.8000000000000007</v>
      </c>
      <c r="CA18" s="25">
        <v>-43.8</v>
      </c>
      <c r="CC18" s="11">
        <v>-4.7</v>
      </c>
      <c r="CD18" s="11">
        <v>-8.5</v>
      </c>
      <c r="CE18" s="11">
        <v>-4.7</v>
      </c>
      <c r="CF18" s="12">
        <v>-15.7</v>
      </c>
      <c r="CG18" s="25">
        <v>-33.599999999999994</v>
      </c>
      <c r="CI18" s="11">
        <v>-5.4</v>
      </c>
      <c r="CJ18" s="11">
        <v>-10.6</v>
      </c>
      <c r="CK18" s="11">
        <v>-9.8000000000000007</v>
      </c>
      <c r="CL18" s="12">
        <v>-10</v>
      </c>
      <c r="CM18" s="25">
        <v>-35.799999999999997</v>
      </c>
      <c r="CO18" s="11">
        <v>-8.9</v>
      </c>
      <c r="CP18" s="11">
        <v>-11.9</v>
      </c>
      <c r="CQ18" s="11">
        <v>-8.8000000000000007</v>
      </c>
      <c r="CR18" s="12">
        <v>-12.7</v>
      </c>
      <c r="CS18" s="25">
        <v>-42.3</v>
      </c>
      <c r="CU18" s="11">
        <v>-8.8000000000000007</v>
      </c>
      <c r="CV18" s="11">
        <v>-8</v>
      </c>
      <c r="CW18" s="11">
        <v>-9.1999999999999993</v>
      </c>
      <c r="CX18" s="11">
        <v>-10.5</v>
      </c>
      <c r="CY18" s="25">
        <v>-36.5</v>
      </c>
      <c r="DA18" s="11">
        <v>-7.2</v>
      </c>
      <c r="DB18" s="11">
        <v>-6.8</v>
      </c>
      <c r="DC18" s="11">
        <v>-7.9</v>
      </c>
      <c r="DD18" s="11">
        <v>-13.1</v>
      </c>
      <c r="DE18" s="25">
        <v>-35</v>
      </c>
      <c r="DG18" s="11">
        <v>-8</v>
      </c>
      <c r="DH18" s="11">
        <v>-8.1</v>
      </c>
      <c r="DI18" s="11">
        <v>-7.6</v>
      </c>
      <c r="DJ18" s="11">
        <v>-9.6999999999999957</v>
      </c>
      <c r="DK18" s="25">
        <v>-33.4</v>
      </c>
      <c r="DM18" s="13">
        <v>-6</v>
      </c>
      <c r="DN18" s="13">
        <v>-5</v>
      </c>
      <c r="DO18" s="13">
        <v>-6</v>
      </c>
      <c r="DP18" s="13">
        <v>-15</v>
      </c>
      <c r="DQ18" s="224">
        <v>-32</v>
      </c>
      <c r="DS18" s="13">
        <v>-9</v>
      </c>
      <c r="DT18" s="13">
        <v>-13</v>
      </c>
      <c r="DU18" s="13">
        <v>-14</v>
      </c>
      <c r="DV18" s="13">
        <v>-12</v>
      </c>
      <c r="DW18" s="224">
        <v>-48</v>
      </c>
      <c r="DY18" s="13">
        <v>-8</v>
      </c>
      <c r="DZ18" s="13"/>
      <c r="EA18" s="13"/>
      <c r="EB18" s="13"/>
      <c r="EC18" s="224"/>
    </row>
    <row r="19" spans="1:133" s="74" customFormat="1" x14ac:dyDescent="0.25">
      <c r="A19" s="72" t="s">
        <v>79</v>
      </c>
      <c r="B19" s="72"/>
      <c r="C19" s="72">
        <v>3.2214765100671143</v>
      </c>
      <c r="D19" s="72">
        <v>-3.624161073825503</v>
      </c>
      <c r="E19" s="72">
        <v>-9.3959731543624159</v>
      </c>
      <c r="F19" s="72">
        <v>-5.9060402684563753</v>
      </c>
      <c r="G19" s="73">
        <v>-15.70469798657718</v>
      </c>
      <c r="H19" s="72"/>
      <c r="I19" s="72">
        <v>-15.436241610738254</v>
      </c>
      <c r="J19" s="72">
        <v>20.805369127516776</v>
      </c>
      <c r="K19" s="72">
        <v>-17.449664429530202</v>
      </c>
      <c r="L19" s="72">
        <v>-14.093959731543624</v>
      </c>
      <c r="M19" s="73">
        <v>-26.174496644295303</v>
      </c>
      <c r="N19" s="72"/>
      <c r="O19" s="72">
        <v>-138.12080536912751</v>
      </c>
      <c r="P19" s="72">
        <v>-32.080536912751676</v>
      </c>
      <c r="Q19" s="72">
        <v>-54.765100671140942</v>
      </c>
      <c r="R19" s="72">
        <v>-29.395973154362416</v>
      </c>
      <c r="S19" s="73">
        <v>-254.36241610738253</v>
      </c>
      <c r="T19" s="72"/>
      <c r="U19" s="72">
        <v>8.724832214765101</v>
      </c>
      <c r="V19" s="72">
        <v>-38.120805369127517</v>
      </c>
      <c r="W19" s="72">
        <v>-28.053691275167782</v>
      </c>
      <c r="X19" s="72">
        <v>-46.711409395973149</v>
      </c>
      <c r="Y19" s="73">
        <v>-104.16107382550335</v>
      </c>
      <c r="Z19" s="72"/>
      <c r="AA19" s="72">
        <v>-27.516778523489933</v>
      </c>
      <c r="AB19" s="72">
        <v>-39.731543624161077</v>
      </c>
      <c r="AC19" s="72">
        <v>-37.986577181208055</v>
      </c>
      <c r="AD19" s="72">
        <v>-32.751677852348998</v>
      </c>
      <c r="AE19" s="73">
        <v>-137.98657718120805</v>
      </c>
      <c r="AG19" s="72">
        <v>-43.087248322147651</v>
      </c>
      <c r="AH19" s="72">
        <v>-18.389261744966444</v>
      </c>
      <c r="AI19" s="72">
        <v>-21.879194630872483</v>
      </c>
      <c r="AJ19" s="72">
        <v>-30.604026845637584</v>
      </c>
      <c r="AK19" s="73">
        <v>-113.95973154362417</v>
      </c>
      <c r="AM19" s="72">
        <v>-31.140939597315434</v>
      </c>
      <c r="AN19" s="72">
        <v>-25.234899328859058</v>
      </c>
      <c r="AO19" s="72">
        <v>-26.174496644295303</v>
      </c>
      <c r="AP19" s="72">
        <v>-25.771812080536911</v>
      </c>
      <c r="AQ19" s="73">
        <v>-108.3221476510067</v>
      </c>
      <c r="AS19" s="72">
        <v>-17.986577181208052</v>
      </c>
      <c r="AT19" s="72">
        <v>-15.973154362416107</v>
      </c>
      <c r="AU19" s="72">
        <v>-15.70469798657718</v>
      </c>
      <c r="AV19" s="72">
        <v>-21.744966442953018</v>
      </c>
      <c r="AW19" s="73">
        <v>-71.409395973154361</v>
      </c>
      <c r="AY19" s="72">
        <v>-15.167785234899327</v>
      </c>
      <c r="AZ19" s="72">
        <v>-15.033557046979865</v>
      </c>
      <c r="BA19" s="72">
        <v>-43.758389261744966</v>
      </c>
      <c r="BB19" s="72">
        <v>-19.194630872483224</v>
      </c>
      <c r="BC19" s="73">
        <v>-93.154362416107375</v>
      </c>
      <c r="BE19" s="72">
        <v>-1.6107382550335574</v>
      </c>
      <c r="BF19" s="72">
        <v>-14.765100671140939</v>
      </c>
      <c r="BG19" s="72">
        <v>-16.644295302013422</v>
      </c>
      <c r="BH19" s="72">
        <v>-17.449664429530202</v>
      </c>
      <c r="BI19" s="73">
        <v>-50.469798657718115</v>
      </c>
      <c r="BK19" s="72">
        <v>-12.483221476510067</v>
      </c>
      <c r="BL19" s="72">
        <v>-29.798657718120801</v>
      </c>
      <c r="BM19" s="72">
        <v>-12.751677852348994</v>
      </c>
      <c r="BN19" s="72">
        <v>-34.900000000000006</v>
      </c>
      <c r="BO19" s="73">
        <v>-89.933557046979871</v>
      </c>
      <c r="BQ19" s="72">
        <v>-70.400000000000006</v>
      </c>
      <c r="BR19" s="72">
        <v>-17.5</v>
      </c>
      <c r="BS19" s="72">
        <v>-20.5</v>
      </c>
      <c r="BT19" s="72">
        <v>-18.400000000000002</v>
      </c>
      <c r="BU19" s="73">
        <v>-126.8</v>
      </c>
      <c r="BW19" s="72">
        <v>-655.9</v>
      </c>
      <c r="BX19" s="72">
        <v>-153.6</v>
      </c>
      <c r="BY19" s="72">
        <v>-32</v>
      </c>
      <c r="BZ19" s="111">
        <v>359.40000000000003</v>
      </c>
      <c r="CA19" s="73">
        <v>-482.10000000000008</v>
      </c>
      <c r="CC19" s="72">
        <v>-9.6000000000000014</v>
      </c>
      <c r="CD19" s="72">
        <v>-13.399999999999999</v>
      </c>
      <c r="CE19" s="72">
        <v>-11</v>
      </c>
      <c r="CF19" s="111">
        <v>-26.9</v>
      </c>
      <c r="CG19" s="73">
        <v>-60.9</v>
      </c>
      <c r="CI19" s="72">
        <v>-9.9999999999999645E-2</v>
      </c>
      <c r="CJ19" s="72">
        <v>-22.7</v>
      </c>
      <c r="CK19" s="72">
        <v>-17.3</v>
      </c>
      <c r="CL19" s="72">
        <v>-26.7</v>
      </c>
      <c r="CM19" s="73">
        <v>-66.8</v>
      </c>
      <c r="CO19" s="72">
        <v>-14.4</v>
      </c>
      <c r="CP19" s="72">
        <v>-21.3</v>
      </c>
      <c r="CQ19" s="72">
        <v>-17.899999999999999</v>
      </c>
      <c r="CR19" s="72">
        <v>-53.8</v>
      </c>
      <c r="CS19" s="73">
        <v>-107.39999999999999</v>
      </c>
      <c r="CU19" s="72">
        <v>-29.599999999999998</v>
      </c>
      <c r="CV19" s="72">
        <v>-55.7</v>
      </c>
      <c r="CW19" s="72">
        <v>-47.3</v>
      </c>
      <c r="CX19" s="72">
        <v>-92.9</v>
      </c>
      <c r="CY19" s="73">
        <v>-225.5</v>
      </c>
      <c r="DA19" s="72">
        <v>-53.600000000000009</v>
      </c>
      <c r="DB19" s="72">
        <v>-49.3</v>
      </c>
      <c r="DC19" s="72">
        <v>-41</v>
      </c>
      <c r="DD19" s="72">
        <v>-60.9</v>
      </c>
      <c r="DE19" s="73">
        <v>-204.8</v>
      </c>
      <c r="DG19" s="72">
        <v>-31</v>
      </c>
      <c r="DH19" s="72">
        <v>-39.5</v>
      </c>
      <c r="DI19" s="72">
        <v>-59.9</v>
      </c>
      <c r="DJ19" s="72">
        <v>-116.6</v>
      </c>
      <c r="DK19" s="73">
        <v>-247</v>
      </c>
      <c r="DM19" s="225">
        <v>-64</v>
      </c>
      <c r="DN19" s="225">
        <v>-244</v>
      </c>
      <c r="DO19" s="225">
        <v>-115</v>
      </c>
      <c r="DP19" s="225">
        <v>-216</v>
      </c>
      <c r="DQ19" s="226">
        <v>-639</v>
      </c>
      <c r="DS19" s="225">
        <v>-167</v>
      </c>
      <c r="DT19" s="225">
        <v>-174</v>
      </c>
      <c r="DU19" s="225">
        <v>-170</v>
      </c>
      <c r="DV19" s="225">
        <v>-232</v>
      </c>
      <c r="DW19" s="226">
        <v>-743</v>
      </c>
      <c r="DY19" s="225">
        <f>SUM(DY13:DY18)</f>
        <v>-146</v>
      </c>
      <c r="DZ19" s="225"/>
      <c r="EA19" s="225"/>
      <c r="EB19" s="225"/>
      <c r="EC19" s="226"/>
    </row>
    <row r="20" spans="1:133" s="77" customFormat="1" ht="18.75" customHeight="1" x14ac:dyDescent="0.25">
      <c r="A20" s="75"/>
      <c r="B20" s="75"/>
      <c r="C20" s="75"/>
      <c r="D20" s="75"/>
      <c r="E20" s="75"/>
      <c r="F20" s="75"/>
      <c r="G20" s="76"/>
      <c r="H20" s="75"/>
      <c r="I20" s="75"/>
      <c r="J20" s="75"/>
      <c r="K20" s="75"/>
      <c r="L20" s="75"/>
      <c r="M20" s="76"/>
      <c r="N20" s="75"/>
      <c r="O20" s="75"/>
      <c r="P20" s="75"/>
      <c r="Q20" s="75"/>
      <c r="R20" s="75"/>
      <c r="S20" s="76"/>
      <c r="T20" s="75"/>
      <c r="U20" s="75"/>
      <c r="V20" s="75"/>
      <c r="W20" s="75"/>
      <c r="X20" s="75"/>
      <c r="Y20" s="76"/>
      <c r="Z20" s="75"/>
      <c r="AA20" s="75"/>
      <c r="AB20" s="75"/>
      <c r="AC20" s="75"/>
      <c r="AD20" s="75"/>
      <c r="AE20" s="76"/>
      <c r="AG20" s="75"/>
      <c r="AH20" s="75"/>
      <c r="AI20" s="75"/>
      <c r="AJ20" s="75"/>
      <c r="AK20" s="76"/>
      <c r="AM20" s="75"/>
      <c r="AN20" s="75"/>
      <c r="AO20" s="75"/>
      <c r="AP20" s="75"/>
      <c r="AQ20" s="76"/>
      <c r="AS20" s="75"/>
      <c r="AT20" s="75"/>
      <c r="AU20" s="75"/>
      <c r="AV20" s="75"/>
      <c r="AW20" s="76"/>
      <c r="AY20" s="75"/>
      <c r="AZ20" s="75"/>
      <c r="BA20" s="75"/>
      <c r="BB20" s="75"/>
      <c r="BC20" s="76"/>
      <c r="BE20" s="75"/>
      <c r="BF20" s="75"/>
      <c r="BG20" s="75"/>
      <c r="BH20" s="75"/>
      <c r="BI20" s="76"/>
      <c r="BK20" s="75"/>
      <c r="BL20" s="75"/>
      <c r="BM20" s="75"/>
      <c r="BN20" s="75"/>
      <c r="BO20" s="76"/>
      <c r="BQ20" s="75"/>
      <c r="BR20" s="75"/>
      <c r="BS20" s="75"/>
      <c r="BT20" s="75"/>
      <c r="BU20" s="76"/>
      <c r="BW20" s="75"/>
      <c r="BX20" s="75"/>
      <c r="BY20" s="75"/>
      <c r="BZ20" s="112"/>
      <c r="CA20" s="76"/>
      <c r="CC20" s="75"/>
      <c r="CD20" s="75"/>
      <c r="CE20" s="75"/>
      <c r="CF20" s="112"/>
      <c r="CG20" s="76"/>
      <c r="CI20" s="75"/>
      <c r="CJ20" s="75"/>
      <c r="CK20" s="75"/>
      <c r="CL20" s="112"/>
      <c r="CM20" s="76"/>
      <c r="CO20" s="75"/>
      <c r="CP20" s="75"/>
      <c r="CQ20" s="75"/>
      <c r="CR20" s="112"/>
      <c r="CS20" s="76"/>
      <c r="CU20" s="75"/>
      <c r="CV20" s="75"/>
      <c r="CW20" s="75"/>
      <c r="CX20" s="75"/>
      <c r="CY20" s="76"/>
      <c r="DA20" s="75"/>
      <c r="DB20" s="75"/>
      <c r="DC20" s="75"/>
      <c r="DD20" s="75"/>
      <c r="DE20" s="76"/>
      <c r="DG20" s="75"/>
      <c r="DH20" s="75"/>
      <c r="DI20" s="75"/>
      <c r="DJ20" s="75"/>
      <c r="DK20" s="76"/>
      <c r="DM20" s="227"/>
      <c r="DN20" s="227"/>
      <c r="DO20" s="227"/>
      <c r="DP20" s="227"/>
      <c r="DQ20" s="228"/>
      <c r="DS20" s="227"/>
      <c r="DT20" s="227"/>
      <c r="DU20" s="227"/>
      <c r="DV20" s="227"/>
      <c r="DW20" s="228"/>
      <c r="DY20" s="227"/>
      <c r="DZ20" s="227"/>
      <c r="EA20" s="227"/>
      <c r="EB20" s="227"/>
      <c r="EC20" s="228"/>
    </row>
    <row r="21" spans="1:133" x14ac:dyDescent="0.25">
      <c r="A21" s="58" t="s">
        <v>112</v>
      </c>
      <c r="B21" s="58"/>
      <c r="C21" s="58">
        <v>-22.013422818791945</v>
      </c>
      <c r="D21" s="58">
        <v>-0.93959731543623981</v>
      </c>
      <c r="E21" s="58">
        <v>-2.0134228187919447</v>
      </c>
      <c r="F21" s="58">
        <v>14.765100671140939</v>
      </c>
      <c r="G21" s="25">
        <v>-10.201342281879199</v>
      </c>
      <c r="H21" s="58"/>
      <c r="I21" s="58">
        <v>-44.429530201342281</v>
      </c>
      <c r="J21" s="58">
        <v>31.409395973154361</v>
      </c>
      <c r="K21" s="58">
        <v>7.5167785234899327</v>
      </c>
      <c r="L21" s="58">
        <v>14.8993288590604</v>
      </c>
      <c r="M21" s="25">
        <v>9.395973154362423</v>
      </c>
      <c r="N21" s="58"/>
      <c r="O21" s="58">
        <v>-131.40939597315435</v>
      </c>
      <c r="P21" s="58">
        <v>-13.288590604026844</v>
      </c>
      <c r="Q21" s="58">
        <v>2.2818791946308679</v>
      </c>
      <c r="R21" s="58">
        <v>44.026845637583897</v>
      </c>
      <c r="S21" s="25">
        <v>-98.389261744966433</v>
      </c>
      <c r="T21" s="58"/>
      <c r="U21" s="58">
        <v>-24.832214765100673</v>
      </c>
      <c r="V21" s="58">
        <v>-41.208053691275168</v>
      </c>
      <c r="W21" s="58">
        <v>-4.0268456375838895</v>
      </c>
      <c r="X21" s="58">
        <v>68.322147651006716</v>
      </c>
      <c r="Y21" s="25">
        <v>-1.7449664429530003</v>
      </c>
      <c r="Z21" s="58"/>
      <c r="AA21" s="58">
        <v>-5.060402684563762</v>
      </c>
      <c r="AB21" s="58">
        <v>-36.912751677852349</v>
      </c>
      <c r="AC21" s="58">
        <v>-10.738255033557049</v>
      </c>
      <c r="AD21" s="58">
        <v>-7.114093959731548</v>
      </c>
      <c r="AE21" s="25">
        <v>-59.825503355704683</v>
      </c>
      <c r="AG21" s="58">
        <v>-72.75167785234899</v>
      </c>
      <c r="AH21" s="58">
        <v>-53.691275167785236</v>
      </c>
      <c r="AI21" s="58">
        <v>-42.013422818791945</v>
      </c>
      <c r="AJ21" s="58">
        <v>4.2953020134228197</v>
      </c>
      <c r="AK21" s="25">
        <v>-164.16107382550334</v>
      </c>
      <c r="AM21" s="58">
        <v>-91.946308724832207</v>
      </c>
      <c r="AN21" s="58">
        <v>-15.570469798657715</v>
      </c>
      <c r="AO21" s="58">
        <v>27.382550335570471</v>
      </c>
      <c r="AP21" s="58">
        <v>46.711409395973156</v>
      </c>
      <c r="AQ21" s="25">
        <v>-33.422818791946284</v>
      </c>
      <c r="AS21" s="58">
        <v>-14.362416107382547</v>
      </c>
      <c r="AT21" s="58">
        <v>-7.1140939597315427</v>
      </c>
      <c r="AU21" s="58">
        <v>-11.677852348993291</v>
      </c>
      <c r="AV21" s="58">
        <v>112.34899328859062</v>
      </c>
      <c r="AW21" s="25">
        <v>79.194630872483216</v>
      </c>
      <c r="AY21" s="58">
        <v>-85.100671140939596</v>
      </c>
      <c r="AZ21" s="58">
        <v>-16.375838926174495</v>
      </c>
      <c r="BA21" s="58">
        <v>4.0268456375838895</v>
      </c>
      <c r="BB21" s="58">
        <v>77.449664429530202</v>
      </c>
      <c r="BC21" s="25">
        <v>-20</v>
      </c>
      <c r="BE21" s="58">
        <v>25.100671140939596</v>
      </c>
      <c r="BF21" s="58">
        <v>-0.13422818791946511</v>
      </c>
      <c r="BG21" s="58">
        <v>0.67114093959731846</v>
      </c>
      <c r="BH21" s="58">
        <v>136.37583892617451</v>
      </c>
      <c r="BI21" s="25">
        <v>162.01342281879192</v>
      </c>
      <c r="BK21" s="58">
        <v>0.26845637583892668</v>
      </c>
      <c r="BL21" s="58">
        <v>-24.429530201342281</v>
      </c>
      <c r="BM21" s="58">
        <v>22.953020134228186</v>
      </c>
      <c r="BN21" s="58">
        <v>84.5</v>
      </c>
      <c r="BO21" s="25">
        <v>83.291946308724846</v>
      </c>
      <c r="BQ21" s="58">
        <v>-79.499000000000009</v>
      </c>
      <c r="BR21" s="58">
        <v>11.2</v>
      </c>
      <c r="BS21" s="58">
        <v>27.6</v>
      </c>
      <c r="BT21" s="58">
        <v>67.8</v>
      </c>
      <c r="BU21" s="25">
        <v>27.100999999999985</v>
      </c>
      <c r="BW21" s="58">
        <v>-694.3</v>
      </c>
      <c r="BX21" s="58">
        <v>-136.79999999999998</v>
      </c>
      <c r="BY21" s="58">
        <v>14.700000000000003</v>
      </c>
      <c r="BZ21" s="113">
        <v>422.1</v>
      </c>
      <c r="CA21" s="25">
        <v>-394.30000000000007</v>
      </c>
      <c r="CC21" s="58">
        <v>-141.4</v>
      </c>
      <c r="CD21" s="58">
        <v>23</v>
      </c>
      <c r="CE21" s="58">
        <v>-45.8</v>
      </c>
      <c r="CF21" s="113">
        <v>61.099999999999987</v>
      </c>
      <c r="CG21" s="25">
        <v>-103.10000000000001</v>
      </c>
      <c r="CI21" s="58">
        <v>-54.699999999999996</v>
      </c>
      <c r="CJ21" s="58">
        <v>0.40000000000000213</v>
      </c>
      <c r="CK21" s="58">
        <v>-6.2999999999999989</v>
      </c>
      <c r="CL21" s="58">
        <v>118.8</v>
      </c>
      <c r="CM21" s="25">
        <v>58.200000000000017</v>
      </c>
      <c r="CO21" s="58">
        <v>-135.89999999999998</v>
      </c>
      <c r="CP21" s="58">
        <v>-33.099999999999994</v>
      </c>
      <c r="CQ21" s="58">
        <v>140.80000000000001</v>
      </c>
      <c r="CR21" s="58">
        <v>57.100000000000009</v>
      </c>
      <c r="CS21" s="25">
        <v>28.90000000000002</v>
      </c>
      <c r="CU21" s="58">
        <v>-51.9</v>
      </c>
      <c r="CV21" s="58">
        <v>-155.30000000000001</v>
      </c>
      <c r="CW21" s="58">
        <v>98.500000000000014</v>
      </c>
      <c r="CX21" s="58">
        <v>91</v>
      </c>
      <c r="CY21" s="25">
        <v>-17.699999999999989</v>
      </c>
      <c r="DA21" s="58">
        <v>-94.500000000000014</v>
      </c>
      <c r="DB21" s="58">
        <v>87.7</v>
      </c>
      <c r="DC21" s="58">
        <v>-41.4</v>
      </c>
      <c r="DD21" s="58">
        <v>141.6</v>
      </c>
      <c r="DE21" s="25">
        <v>93.399999999999977</v>
      </c>
      <c r="DG21" s="58">
        <v>-96.200000000000017</v>
      </c>
      <c r="DH21" s="58">
        <v>281.59999999999997</v>
      </c>
      <c r="DI21" s="58">
        <v>86.799999999999983</v>
      </c>
      <c r="DJ21" s="58">
        <v>23.200000000000045</v>
      </c>
      <c r="DK21" s="25">
        <v>295.39999999999998</v>
      </c>
      <c r="DM21" s="229">
        <v>-16</v>
      </c>
      <c r="DN21" s="229">
        <v>398</v>
      </c>
      <c r="DO21" s="229">
        <v>-134</v>
      </c>
      <c r="DP21" s="229">
        <v>152</v>
      </c>
      <c r="DQ21" s="224">
        <v>400</v>
      </c>
      <c r="DS21" s="229">
        <v>-308</v>
      </c>
      <c r="DT21" s="229">
        <v>-175</v>
      </c>
      <c r="DU21" s="229">
        <v>-102</v>
      </c>
      <c r="DV21" s="229">
        <v>341</v>
      </c>
      <c r="DW21" s="224">
        <v>-244</v>
      </c>
      <c r="DY21" s="229">
        <f>DY11+DY19</f>
        <v>-92</v>
      </c>
      <c r="DZ21" s="229"/>
      <c r="EA21" s="229"/>
      <c r="EB21" s="229"/>
      <c r="EC21" s="224"/>
    </row>
  </sheetData>
  <mergeCells count="44">
    <mergeCell ref="DY3:EC3"/>
    <mergeCell ref="CI1:CM1"/>
    <mergeCell ref="CI2:CM2"/>
    <mergeCell ref="CI3:CM3"/>
    <mergeCell ref="BW3:CA3"/>
    <mergeCell ref="BW1:CA1"/>
    <mergeCell ref="CC1:CG1"/>
    <mergeCell ref="DA3:DE3"/>
    <mergeCell ref="CU3:CY3"/>
    <mergeCell ref="CO3:CS3"/>
    <mergeCell ref="DA2:DE2"/>
    <mergeCell ref="DS2:DW2"/>
    <mergeCell ref="DS3:DW3"/>
    <mergeCell ref="DM2:DQ2"/>
    <mergeCell ref="DM3:DQ3"/>
    <mergeCell ref="DG2:DK2"/>
    <mergeCell ref="C1:G1"/>
    <mergeCell ref="C3:G3"/>
    <mergeCell ref="AA1:AE1"/>
    <mergeCell ref="AA3:AE3"/>
    <mergeCell ref="BK1:BO1"/>
    <mergeCell ref="BK3:BO3"/>
    <mergeCell ref="AM1:AQ1"/>
    <mergeCell ref="AM3:AQ3"/>
    <mergeCell ref="I3:M3"/>
    <mergeCell ref="AG1:AK1"/>
    <mergeCell ref="AG3:AK3"/>
    <mergeCell ref="BE1:BI1"/>
    <mergeCell ref="AS1:AW1"/>
    <mergeCell ref="O1:S1"/>
    <mergeCell ref="O3:S3"/>
    <mergeCell ref="U1:Y1"/>
    <mergeCell ref="DG3:DK3"/>
    <mergeCell ref="AY1:BC1"/>
    <mergeCell ref="I1:M1"/>
    <mergeCell ref="CC2:CG2"/>
    <mergeCell ref="CC3:CG3"/>
    <mergeCell ref="BW2:CA2"/>
    <mergeCell ref="U3:Y3"/>
    <mergeCell ref="BQ1:BU1"/>
    <mergeCell ref="BQ3:BU3"/>
    <mergeCell ref="AY3:BC3"/>
    <mergeCell ref="BE3:BI3"/>
    <mergeCell ref="AS3:AW3"/>
  </mergeCells>
  <phoneticPr fontId="0" type="noConversion"/>
  <pageMargins left="0.23622047244094491" right="0.27559055118110237" top="0.62992125984251968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4C79-FB6A-4A50-917E-3961EFD93809}">
  <sheetPr>
    <pageSetUpPr fitToPage="1"/>
  </sheetPr>
  <dimension ref="A1:S74"/>
  <sheetViews>
    <sheetView showGridLines="0" zoomScale="90" zoomScaleNormal="90" workbookViewId="0">
      <pane xSplit="2" ySplit="3" topLeftCell="C25" activePane="bottomRight" state="frozen"/>
      <selection activeCell="CI1" sqref="CI1:CM1"/>
      <selection pane="topRight" activeCell="CI1" sqref="CI1:CM1"/>
      <selection pane="bottomLeft" activeCell="CI1" sqref="CI1:CM1"/>
      <selection pane="bottomRight"/>
    </sheetView>
  </sheetViews>
  <sheetFormatPr defaultColWidth="9.109375" defaultRowHeight="13.2" x14ac:dyDescent="0.25"/>
  <cols>
    <col min="1" max="1" width="34" style="2" customWidth="1"/>
    <col min="2" max="2" width="4.6640625" style="2" customWidth="1"/>
    <col min="3" max="5" width="9.109375" style="2"/>
    <col min="6" max="6" width="10.33203125" style="10" bestFit="1" customWidth="1"/>
    <col min="7" max="11" width="9.109375" style="2"/>
    <col min="12" max="12" width="10.33203125" style="10" bestFit="1" customWidth="1"/>
    <col min="13" max="16384" width="9.109375" style="2"/>
  </cols>
  <sheetData>
    <row r="1" spans="1:19" x14ac:dyDescent="0.25">
      <c r="C1" s="281"/>
      <c r="D1" s="281"/>
      <c r="E1" s="281"/>
      <c r="F1" s="281"/>
      <c r="G1" s="281"/>
      <c r="I1" s="281"/>
      <c r="J1" s="281"/>
      <c r="K1" s="281"/>
      <c r="L1" s="281"/>
      <c r="M1" s="281"/>
    </row>
    <row r="2" spans="1:19" x14ac:dyDescent="0.25">
      <c r="A2" s="1" t="s">
        <v>98</v>
      </c>
      <c r="C2" s="280">
        <v>2024</v>
      </c>
      <c r="D2" s="280"/>
      <c r="E2" s="280"/>
      <c r="F2" s="280"/>
      <c r="G2" s="280"/>
      <c r="I2" s="280">
        <v>2025</v>
      </c>
      <c r="J2" s="280"/>
      <c r="K2" s="280"/>
      <c r="L2" s="280"/>
      <c r="M2" s="280"/>
      <c r="O2" s="280">
        <v>2026</v>
      </c>
      <c r="P2" s="280"/>
      <c r="Q2" s="280"/>
      <c r="R2" s="280"/>
      <c r="S2" s="280"/>
    </row>
    <row r="3" spans="1:19" s="94" customFormat="1" x14ac:dyDescent="0.25">
      <c r="A3" s="93" t="s">
        <v>65</v>
      </c>
      <c r="B3" s="95"/>
      <c r="C3" s="96" t="s">
        <v>7</v>
      </c>
      <c r="D3" s="96" t="s">
        <v>8</v>
      </c>
      <c r="E3" s="96" t="s">
        <v>9</v>
      </c>
      <c r="F3" s="252" t="s">
        <v>10</v>
      </c>
      <c r="G3" s="96" t="s">
        <v>11</v>
      </c>
      <c r="I3" s="96" t="s">
        <v>7</v>
      </c>
      <c r="J3" s="96" t="s">
        <v>8</v>
      </c>
      <c r="K3" s="96" t="s">
        <v>9</v>
      </c>
      <c r="L3" s="252" t="s">
        <v>10</v>
      </c>
      <c r="M3" s="96" t="s">
        <v>11</v>
      </c>
      <c r="O3" s="96" t="s">
        <v>7</v>
      </c>
      <c r="P3" s="96" t="s">
        <v>8</v>
      </c>
      <c r="Q3" s="96" t="s">
        <v>9</v>
      </c>
      <c r="R3" s="252" t="s">
        <v>10</v>
      </c>
      <c r="S3" s="96" t="s">
        <v>11</v>
      </c>
    </row>
    <row r="4" spans="1:19" x14ac:dyDescent="0.25">
      <c r="G4" s="22"/>
      <c r="M4" s="22"/>
      <c r="R4" s="10"/>
      <c r="S4" s="22"/>
    </row>
    <row r="5" spans="1:19" x14ac:dyDescent="0.25">
      <c r="A5" s="1" t="s">
        <v>113</v>
      </c>
      <c r="G5" s="22"/>
      <c r="M5" s="22"/>
      <c r="R5" s="10"/>
      <c r="S5" s="22"/>
    </row>
    <row r="6" spans="1:19" ht="12.75" customHeight="1" x14ac:dyDescent="0.25">
      <c r="A6" s="2" t="s">
        <v>159</v>
      </c>
      <c r="C6" s="4">
        <v>348</v>
      </c>
      <c r="D6" s="4">
        <v>413</v>
      </c>
      <c r="E6" s="4">
        <v>471</v>
      </c>
      <c r="F6" s="4">
        <v>512</v>
      </c>
      <c r="G6" s="23">
        <f>+SUM(C6:F6)</f>
        <v>1744</v>
      </c>
      <c r="I6" s="4">
        <v>405</v>
      </c>
      <c r="J6" s="4">
        <v>484</v>
      </c>
      <c r="K6" s="4">
        <v>490</v>
      </c>
      <c r="L6" s="4">
        <v>436</v>
      </c>
      <c r="M6" s="23">
        <f>+SUM(I6:L6)</f>
        <v>1815</v>
      </c>
      <c r="O6" s="4">
        <v>382</v>
      </c>
      <c r="P6" s="4"/>
      <c r="Q6" s="4"/>
      <c r="R6" s="253"/>
      <c r="S6" s="23">
        <f>+O6</f>
        <v>382</v>
      </c>
    </row>
    <row r="7" spans="1:19" ht="12.75" customHeight="1" x14ac:dyDescent="0.25">
      <c r="A7" s="2" t="s">
        <v>161</v>
      </c>
      <c r="C7" s="4">
        <v>98</v>
      </c>
      <c r="D7" s="4">
        <v>88</v>
      </c>
      <c r="E7" s="4">
        <v>85</v>
      </c>
      <c r="F7" s="4">
        <v>96</v>
      </c>
      <c r="G7" s="23">
        <f>+SUM(C7:F7)</f>
        <v>367</v>
      </c>
      <c r="I7" s="4">
        <v>122</v>
      </c>
      <c r="J7" s="4">
        <v>113</v>
      </c>
      <c r="K7" s="4">
        <v>141</v>
      </c>
      <c r="L7" s="4">
        <v>111</v>
      </c>
      <c r="M7" s="23">
        <f>+SUM(I7:L7)</f>
        <v>487</v>
      </c>
      <c r="O7" s="4">
        <v>118</v>
      </c>
      <c r="P7" s="4"/>
      <c r="Q7" s="4"/>
      <c r="R7" s="253"/>
      <c r="S7" s="23">
        <f>+O7</f>
        <v>118</v>
      </c>
    </row>
    <row r="8" spans="1:19" ht="12.75" customHeight="1" x14ac:dyDescent="0.25">
      <c r="A8" s="2" t="s">
        <v>160</v>
      </c>
      <c r="C8" s="4">
        <v>278</v>
      </c>
      <c r="D8" s="4">
        <v>322</v>
      </c>
      <c r="E8" s="4">
        <v>325</v>
      </c>
      <c r="F8" s="4">
        <v>312</v>
      </c>
      <c r="G8" s="23">
        <f>+SUM(C8:F8)</f>
        <v>1237</v>
      </c>
      <c r="I8" s="4">
        <v>358</v>
      </c>
      <c r="J8" s="4">
        <v>392</v>
      </c>
      <c r="K8" s="4">
        <v>351</v>
      </c>
      <c r="L8" s="4">
        <v>348</v>
      </c>
      <c r="M8" s="23">
        <f>+SUM(I8:L8)</f>
        <v>1449</v>
      </c>
      <c r="O8" s="4">
        <v>416</v>
      </c>
      <c r="P8" s="4"/>
      <c r="Q8" s="4"/>
      <c r="R8" s="253"/>
      <c r="S8" s="23">
        <f>+O8</f>
        <v>416</v>
      </c>
    </row>
    <row r="9" spans="1:19" ht="12.75" customHeight="1" x14ac:dyDescent="0.25">
      <c r="A9" s="2" t="s">
        <v>117</v>
      </c>
      <c r="C9" s="4">
        <f>+C10-SUM(C6:C8)</f>
        <v>-20</v>
      </c>
      <c r="D9" s="4">
        <f>+D10-SUM(D6:D8)</f>
        <v>-21</v>
      </c>
      <c r="E9" s="4">
        <f>+E10-SUM(E6:E8)</f>
        <v>-25</v>
      </c>
      <c r="F9" s="4">
        <f>+F10-SUM(F6:F8)</f>
        <v>-30</v>
      </c>
      <c r="G9" s="23">
        <f>+SUM(C9:F9)</f>
        <v>-96</v>
      </c>
      <c r="I9" s="4">
        <f>+I10-SUM(I6:I8)</f>
        <v>-48</v>
      </c>
      <c r="J9" s="4">
        <f>+J10-SUM(J6:J8)</f>
        <v>-44</v>
      </c>
      <c r="K9" s="4">
        <f>+K10-SUM(K6:K8)</f>
        <v>-46</v>
      </c>
      <c r="L9" s="4">
        <f>+L10-SUM(L6:L8)</f>
        <v>-48</v>
      </c>
      <c r="M9" s="23">
        <f>+M10-SUM(M6:M8)</f>
        <v>-186</v>
      </c>
      <c r="O9" s="4">
        <v>-52</v>
      </c>
      <c r="P9" s="4"/>
      <c r="Q9" s="4"/>
      <c r="R9" s="253"/>
      <c r="S9" s="23">
        <f>+O9</f>
        <v>-52</v>
      </c>
    </row>
    <row r="10" spans="1:19" s="35" customFormat="1" ht="12.75" customHeight="1" x14ac:dyDescent="0.25">
      <c r="A10" s="31" t="s">
        <v>98</v>
      </c>
      <c r="C10" s="32">
        <v>704</v>
      </c>
      <c r="D10" s="32">
        <v>802</v>
      </c>
      <c r="E10" s="32">
        <v>856</v>
      </c>
      <c r="F10" s="32">
        <v>890</v>
      </c>
      <c r="G10" s="218">
        <f>+SUM(C10:F10)</f>
        <v>3252</v>
      </c>
      <c r="I10" s="32">
        <v>837</v>
      </c>
      <c r="J10" s="32">
        <v>945</v>
      </c>
      <c r="K10" s="32">
        <v>936</v>
      </c>
      <c r="L10" s="32">
        <v>847</v>
      </c>
      <c r="M10" s="218">
        <f>+SUM(I10:L10)</f>
        <v>3565</v>
      </c>
      <c r="O10" s="32">
        <f>+SUM(O6:O9)</f>
        <v>864</v>
      </c>
      <c r="P10" s="32">
        <f>+SUM(P6:P9)</f>
        <v>0</v>
      </c>
      <c r="Q10" s="32">
        <f>+SUM(Q6:Q9)</f>
        <v>0</v>
      </c>
      <c r="R10" s="254">
        <f>+SUM(R6:R9)</f>
        <v>0</v>
      </c>
      <c r="S10" s="218">
        <f>+SUM(S6:S9)</f>
        <v>864</v>
      </c>
    </row>
    <row r="11" spans="1:19" s="38" customFormat="1" ht="12.75" customHeight="1" x14ac:dyDescent="0.25">
      <c r="C11" s="204"/>
      <c r="D11" s="79"/>
      <c r="E11" s="204"/>
      <c r="F11" s="204"/>
      <c r="G11" s="37"/>
      <c r="I11" s="204"/>
      <c r="J11" s="79"/>
      <c r="K11" s="204"/>
      <c r="L11" s="204"/>
      <c r="M11" s="37"/>
      <c r="O11" s="204"/>
      <c r="P11" s="79"/>
      <c r="Q11" s="204"/>
      <c r="R11" s="255"/>
      <c r="S11" s="37"/>
    </row>
    <row r="12" spans="1:19" ht="12.75" customHeight="1" x14ac:dyDescent="0.25">
      <c r="A12" s="1" t="s">
        <v>127</v>
      </c>
      <c r="C12" s="4"/>
      <c r="E12" s="4"/>
      <c r="F12" s="4"/>
      <c r="G12" s="23"/>
      <c r="I12" s="4"/>
      <c r="K12" s="4"/>
      <c r="L12" s="4"/>
      <c r="M12" s="23"/>
      <c r="O12" s="4"/>
      <c r="Q12" s="4"/>
      <c r="R12" s="10"/>
      <c r="S12" s="23"/>
    </row>
    <row r="13" spans="1:19" ht="12.75" customHeight="1" x14ac:dyDescent="0.25">
      <c r="A13" s="2" t="s">
        <v>159</v>
      </c>
      <c r="C13" s="4">
        <v>306</v>
      </c>
      <c r="D13" s="4">
        <v>364</v>
      </c>
      <c r="E13" s="4">
        <v>414</v>
      </c>
      <c r="F13" s="4">
        <v>451</v>
      </c>
      <c r="G13" s="23">
        <f>+SUM(C13:F13)</f>
        <v>1535</v>
      </c>
      <c r="I13" s="4">
        <v>360</v>
      </c>
      <c r="J13" s="4">
        <v>419</v>
      </c>
      <c r="K13" s="4">
        <v>430</v>
      </c>
      <c r="L13" s="4">
        <v>383</v>
      </c>
      <c r="M13" s="23">
        <f>+SUM(I13:L13)</f>
        <v>1592</v>
      </c>
      <c r="O13" s="4">
        <v>331</v>
      </c>
      <c r="P13" s="4"/>
      <c r="Q13" s="4"/>
      <c r="R13" s="253"/>
      <c r="S13" s="23">
        <f>+O13</f>
        <v>331</v>
      </c>
    </row>
    <row r="14" spans="1:19" ht="12.75" customHeight="1" x14ac:dyDescent="0.25">
      <c r="A14" s="2" t="s">
        <v>161</v>
      </c>
      <c r="C14" s="4">
        <v>93</v>
      </c>
      <c r="D14" s="4">
        <v>86</v>
      </c>
      <c r="E14" s="4">
        <v>80</v>
      </c>
      <c r="F14" s="4">
        <v>87</v>
      </c>
      <c r="G14" s="23">
        <f>+SUM(C14:F14)</f>
        <v>346</v>
      </c>
      <c r="I14" s="4">
        <v>109</v>
      </c>
      <c r="J14" s="4">
        <v>112</v>
      </c>
      <c r="K14" s="4">
        <v>130</v>
      </c>
      <c r="L14" s="4">
        <v>110</v>
      </c>
      <c r="M14" s="23">
        <f>+SUM(I14:L14)</f>
        <v>461</v>
      </c>
      <c r="O14" s="4">
        <v>113</v>
      </c>
      <c r="P14" s="4"/>
      <c r="Q14" s="4"/>
      <c r="R14" s="253"/>
      <c r="S14" s="23">
        <f>+O14</f>
        <v>113</v>
      </c>
    </row>
    <row r="15" spans="1:19" ht="12.75" customHeight="1" x14ac:dyDescent="0.25">
      <c r="A15" s="2" t="s">
        <v>160</v>
      </c>
      <c r="C15" s="4">
        <v>153</v>
      </c>
      <c r="D15" s="4">
        <v>175</v>
      </c>
      <c r="E15" s="4">
        <v>183</v>
      </c>
      <c r="F15" s="4">
        <v>178</v>
      </c>
      <c r="G15" s="23">
        <f>+SUM(C15:F15)</f>
        <v>689</v>
      </c>
      <c r="I15" s="4">
        <v>203</v>
      </c>
      <c r="J15" s="4">
        <v>234</v>
      </c>
      <c r="K15" s="4">
        <v>208</v>
      </c>
      <c r="L15" s="4">
        <v>197</v>
      </c>
      <c r="M15" s="23">
        <f>+SUM(I15:L15)</f>
        <v>842</v>
      </c>
      <c r="O15" s="4">
        <v>212</v>
      </c>
      <c r="P15" s="4"/>
      <c r="Q15" s="4"/>
      <c r="R15" s="253"/>
      <c r="S15" s="23">
        <f>+O15</f>
        <v>212</v>
      </c>
    </row>
    <row r="16" spans="1:19" ht="12.75" customHeight="1" x14ac:dyDescent="0.25">
      <c r="A16" s="30" t="s">
        <v>117</v>
      </c>
      <c r="B16" s="30"/>
      <c r="C16" s="4">
        <f>+C17-SUM(C13:C15)</f>
        <v>-18</v>
      </c>
      <c r="D16" s="4">
        <f>+D17-SUM(D13:D15)</f>
        <v>-20</v>
      </c>
      <c r="E16" s="4">
        <f>+E17-SUM(E13:E15)</f>
        <v>-20</v>
      </c>
      <c r="F16" s="4">
        <f>+F17-SUM(F13:F15)</f>
        <v>-23</v>
      </c>
      <c r="G16" s="23">
        <f>+SUM(C16:F16)</f>
        <v>-81</v>
      </c>
      <c r="I16" s="4">
        <f>+I17-SUM(I13:I15)</f>
        <v>-42</v>
      </c>
      <c r="J16" s="4">
        <f>+J17-SUM(J13:J15)</f>
        <v>-42</v>
      </c>
      <c r="K16" s="4">
        <f>+K17-SUM(K13:K15)</f>
        <v>-42</v>
      </c>
      <c r="L16" s="4">
        <f>+L17-SUM(L13:L15)</f>
        <v>-47</v>
      </c>
      <c r="M16" s="23">
        <f>+SUM(I16:L16)</f>
        <v>-173</v>
      </c>
      <c r="O16" s="205">
        <v>-46</v>
      </c>
      <c r="P16" s="205"/>
      <c r="Q16" s="205"/>
      <c r="R16" s="253"/>
      <c r="S16" s="23">
        <f>+O16</f>
        <v>-46</v>
      </c>
    </row>
    <row r="17" spans="1:19" s="35" customFormat="1" ht="12.75" customHeight="1" x14ac:dyDescent="0.25">
      <c r="A17" s="31" t="s">
        <v>98</v>
      </c>
      <c r="C17" s="32">
        <v>534</v>
      </c>
      <c r="D17" s="32">
        <v>605</v>
      </c>
      <c r="E17" s="32">
        <v>657</v>
      </c>
      <c r="F17" s="32">
        <v>693</v>
      </c>
      <c r="G17" s="218">
        <f>+SUM(C17:F17)</f>
        <v>2489</v>
      </c>
      <c r="I17" s="32">
        <v>630</v>
      </c>
      <c r="J17" s="32">
        <v>723</v>
      </c>
      <c r="K17" s="32">
        <v>726</v>
      </c>
      <c r="L17" s="32">
        <v>643</v>
      </c>
      <c r="M17" s="218">
        <f>+SUM(I17:L17)</f>
        <v>2722</v>
      </c>
      <c r="O17" s="32">
        <f>+SUM(O13:O16)</f>
        <v>610</v>
      </c>
      <c r="P17" s="32">
        <f>+SUM(P13:P16)</f>
        <v>0</v>
      </c>
      <c r="Q17" s="32">
        <f>+SUM(Q13:Q16)</f>
        <v>0</v>
      </c>
      <c r="R17" s="254">
        <f>+SUM(R13:R16)</f>
        <v>0</v>
      </c>
      <c r="S17" s="218">
        <f>+SUM(S13:S16)</f>
        <v>610</v>
      </c>
    </row>
    <row r="18" spans="1:19" ht="12.75" customHeight="1" x14ac:dyDescent="0.25">
      <c r="A18" s="1"/>
      <c r="C18" s="208"/>
      <c r="D18" s="20"/>
      <c r="E18" s="208"/>
      <c r="F18" s="208"/>
      <c r="G18" s="220"/>
      <c r="I18" s="208"/>
      <c r="J18" s="20"/>
      <c r="K18" s="208"/>
      <c r="L18" s="208"/>
      <c r="M18" s="220"/>
      <c r="O18" s="208"/>
      <c r="P18" s="20"/>
      <c r="Q18" s="208"/>
      <c r="R18" s="98"/>
      <c r="S18" s="220"/>
    </row>
    <row r="19" spans="1:19" ht="12.75" customHeight="1" x14ac:dyDescent="0.25">
      <c r="A19" s="1" t="s">
        <v>118</v>
      </c>
      <c r="C19" s="4"/>
      <c r="E19" s="4"/>
      <c r="F19" s="4"/>
      <c r="G19" s="23"/>
      <c r="I19" s="4"/>
      <c r="K19" s="4"/>
      <c r="L19" s="4"/>
      <c r="M19" s="23"/>
      <c r="O19" s="4"/>
      <c r="Q19" s="4"/>
      <c r="R19" s="10"/>
      <c r="S19" s="23"/>
    </row>
    <row r="20" spans="1:19" ht="12.75" customHeight="1" x14ac:dyDescent="0.25">
      <c r="A20" s="2" t="s">
        <v>159</v>
      </c>
      <c r="C20" s="4">
        <v>52</v>
      </c>
      <c r="D20" s="4">
        <v>74</v>
      </c>
      <c r="E20" s="4">
        <v>67</v>
      </c>
      <c r="F20" s="4">
        <v>71</v>
      </c>
      <c r="G20" s="23">
        <f>+SUM(C20:F20)</f>
        <v>264</v>
      </c>
      <c r="I20" s="4">
        <v>52</v>
      </c>
      <c r="J20" s="4">
        <v>64</v>
      </c>
      <c r="K20" s="4">
        <v>71</v>
      </c>
      <c r="L20" s="4">
        <v>64</v>
      </c>
      <c r="M20" s="23">
        <f>+SUM(I20:L20)</f>
        <v>251</v>
      </c>
      <c r="O20" s="4">
        <v>50</v>
      </c>
      <c r="P20" s="4"/>
      <c r="Q20" s="4"/>
      <c r="R20" s="253"/>
      <c r="S20" s="23">
        <f>+O20</f>
        <v>50</v>
      </c>
    </row>
    <row r="21" spans="1:19" ht="12.75" customHeight="1" x14ac:dyDescent="0.25">
      <c r="A21" s="2" t="s">
        <v>161</v>
      </c>
      <c r="C21" s="4">
        <v>6</v>
      </c>
      <c r="D21" s="4">
        <v>-2</v>
      </c>
      <c r="E21" s="4">
        <v>7</v>
      </c>
      <c r="F21" s="4">
        <v>2</v>
      </c>
      <c r="G21" s="23">
        <f>+SUM(C21:F21)</f>
        <v>13</v>
      </c>
      <c r="I21" s="4">
        <v>18</v>
      </c>
      <c r="J21" s="4">
        <v>16</v>
      </c>
      <c r="K21" s="4">
        <v>26</v>
      </c>
      <c r="L21" s="4">
        <v>7</v>
      </c>
      <c r="M21" s="23">
        <f>+SUM(I21:L21)</f>
        <v>67</v>
      </c>
      <c r="O21" s="4">
        <v>19</v>
      </c>
      <c r="P21" s="4"/>
      <c r="Q21" s="4"/>
      <c r="R21" s="253"/>
      <c r="S21" s="23">
        <f>+O21</f>
        <v>19</v>
      </c>
    </row>
    <row r="22" spans="1:19" ht="12.75" customHeight="1" x14ac:dyDescent="0.25">
      <c r="A22" s="2" t="s">
        <v>160</v>
      </c>
      <c r="C22" s="4">
        <v>16</v>
      </c>
      <c r="D22" s="4">
        <v>21</v>
      </c>
      <c r="E22" s="4">
        <v>14</v>
      </c>
      <c r="F22" s="4">
        <v>13</v>
      </c>
      <c r="G22" s="23">
        <f>+SUM(C22:F22)</f>
        <v>64</v>
      </c>
      <c r="I22" s="4">
        <v>18</v>
      </c>
      <c r="J22" s="4">
        <v>31</v>
      </c>
      <c r="K22" s="4">
        <v>22</v>
      </c>
      <c r="L22" s="4">
        <v>18</v>
      </c>
      <c r="M22" s="23">
        <f>+SUM(I22:L22)</f>
        <v>89</v>
      </c>
      <c r="O22" s="4">
        <v>22</v>
      </c>
      <c r="P22" s="4"/>
      <c r="Q22" s="4"/>
      <c r="R22" s="253"/>
      <c r="S22" s="23">
        <f>+O22</f>
        <v>22</v>
      </c>
    </row>
    <row r="23" spans="1:19" ht="12.75" customHeight="1" x14ac:dyDescent="0.25">
      <c r="A23" s="30" t="s">
        <v>121</v>
      </c>
      <c r="B23" s="30"/>
      <c r="C23" s="4">
        <f>+C24-SUM(C20:C22)</f>
        <v>1</v>
      </c>
      <c r="D23" s="4">
        <f>+D24-SUM(D20:D22)</f>
        <v>-7</v>
      </c>
      <c r="E23" s="4">
        <f>+E24-SUM(E20:E22)</f>
        <v>5</v>
      </c>
      <c r="F23" s="4">
        <f>+F24-SUM(F20:F22)</f>
        <v>4</v>
      </c>
      <c r="G23" s="23">
        <f>+SUM(C23:F23)</f>
        <v>3</v>
      </c>
      <c r="I23" s="4">
        <f>+I24-SUM(I20:I22)</f>
        <v>-7</v>
      </c>
      <c r="J23" s="4">
        <f>+J24-SUM(J20:J22)</f>
        <v>-6</v>
      </c>
      <c r="K23" s="4">
        <f>+K24-SUM(K20:K22)</f>
        <v>0</v>
      </c>
      <c r="L23" s="4">
        <f>+L24-SUM(L20:L22)</f>
        <v>-4</v>
      </c>
      <c r="M23" s="23">
        <f>+SUM(I23:L23)</f>
        <v>-17</v>
      </c>
      <c r="O23" s="205">
        <v>6</v>
      </c>
      <c r="P23" s="205"/>
      <c r="Q23" s="205"/>
      <c r="R23" s="253"/>
      <c r="S23" s="23">
        <f>+O23</f>
        <v>6</v>
      </c>
    </row>
    <row r="24" spans="1:19" s="35" customFormat="1" ht="12.75" customHeight="1" x14ac:dyDescent="0.25">
      <c r="A24" s="31" t="s">
        <v>98</v>
      </c>
      <c r="C24" s="32">
        <v>75</v>
      </c>
      <c r="D24" s="32">
        <v>86</v>
      </c>
      <c r="E24" s="32">
        <v>93</v>
      </c>
      <c r="F24" s="32">
        <v>90</v>
      </c>
      <c r="G24" s="218">
        <f>+SUM(C24:F24)</f>
        <v>344</v>
      </c>
      <c r="I24" s="32">
        <v>81</v>
      </c>
      <c r="J24" s="32">
        <v>105</v>
      </c>
      <c r="K24" s="32">
        <v>119</v>
      </c>
      <c r="L24" s="32">
        <v>85</v>
      </c>
      <c r="M24" s="218">
        <f>+SUM(I24:L24)</f>
        <v>390</v>
      </c>
      <c r="O24" s="32">
        <f>+SUM(O20:O23)</f>
        <v>97</v>
      </c>
      <c r="P24" s="32">
        <f>+SUM(P20:P23)</f>
        <v>0</v>
      </c>
      <c r="Q24" s="32">
        <f>+SUM(Q20:Q23)</f>
        <v>0</v>
      </c>
      <c r="R24" s="254">
        <f>+SUM(R20:R23)</f>
        <v>0</v>
      </c>
      <c r="S24" s="218">
        <f>+SUM(S20:S23)</f>
        <v>97</v>
      </c>
    </row>
    <row r="25" spans="1:19" s="38" customFormat="1" ht="12.75" customHeight="1" x14ac:dyDescent="0.25">
      <c r="C25" s="211"/>
      <c r="D25" s="40"/>
      <c r="E25" s="211"/>
      <c r="F25" s="211"/>
      <c r="G25" s="221"/>
      <c r="I25" s="211"/>
      <c r="J25" s="40"/>
      <c r="K25" s="211"/>
      <c r="L25" s="211"/>
      <c r="M25" s="221"/>
      <c r="O25" s="211"/>
      <c r="P25" s="40"/>
      <c r="Q25" s="211"/>
      <c r="R25" s="256"/>
      <c r="S25" s="221"/>
    </row>
    <row r="26" spans="1:19" s="1" customFormat="1" ht="12.75" customHeight="1" x14ac:dyDescent="0.25">
      <c r="A26" s="2" t="s">
        <v>119</v>
      </c>
      <c r="C26" s="212">
        <v>0</v>
      </c>
      <c r="D26" s="233">
        <v>-1</v>
      </c>
      <c r="E26" s="212">
        <v>0</v>
      </c>
      <c r="F26" s="212">
        <v>0</v>
      </c>
      <c r="G26" s="222">
        <f>+C26+D26</f>
        <v>-1</v>
      </c>
      <c r="I26" s="212">
        <v>0</v>
      </c>
      <c r="J26" s="233">
        <v>0</v>
      </c>
      <c r="K26" s="212">
        <v>0</v>
      </c>
      <c r="L26" s="212">
        <v>0</v>
      </c>
      <c r="M26" s="222">
        <v>0</v>
      </c>
      <c r="O26" s="212">
        <v>0</v>
      </c>
      <c r="P26" s="233">
        <v>0</v>
      </c>
      <c r="Q26" s="212">
        <v>0</v>
      </c>
      <c r="R26" s="212">
        <v>0</v>
      </c>
      <c r="S26" s="222">
        <v>0</v>
      </c>
    </row>
    <row r="27" spans="1:19" s="1" customFormat="1" ht="12.75" customHeight="1" x14ac:dyDescent="0.25">
      <c r="C27" s="213"/>
      <c r="D27" s="19"/>
      <c r="E27" s="213"/>
      <c r="F27" s="213"/>
      <c r="G27" s="220"/>
      <c r="I27" s="213"/>
      <c r="J27" s="19"/>
      <c r="K27" s="213"/>
      <c r="L27" s="213"/>
      <c r="M27" s="220"/>
      <c r="O27" s="213"/>
      <c r="P27" s="19"/>
      <c r="Q27" s="213"/>
      <c r="R27" s="98"/>
      <c r="S27" s="220"/>
    </row>
    <row r="28" spans="1:19" s="1" customFormat="1" ht="12.75" customHeight="1" x14ac:dyDescent="0.25">
      <c r="A28" s="1" t="s">
        <v>0</v>
      </c>
      <c r="C28" s="213"/>
      <c r="D28" s="19"/>
      <c r="E28" s="213"/>
      <c r="F28" s="213"/>
      <c r="G28" s="220"/>
      <c r="I28" s="213"/>
      <c r="J28" s="19"/>
      <c r="K28" s="213"/>
      <c r="L28" s="213"/>
      <c r="M28" s="220"/>
      <c r="O28" s="213"/>
      <c r="P28" s="19"/>
      <c r="Q28" s="213"/>
      <c r="R28" s="98"/>
      <c r="S28" s="220"/>
    </row>
    <row r="29" spans="1:19" s="1" customFormat="1" ht="12.75" customHeight="1" x14ac:dyDescent="0.25">
      <c r="A29" s="31" t="s">
        <v>98</v>
      </c>
      <c r="B29" s="32"/>
      <c r="C29" s="32">
        <f>+C24-C26</f>
        <v>75</v>
      </c>
      <c r="D29" s="32">
        <f>+D24+D26</f>
        <v>85</v>
      </c>
      <c r="E29" s="32">
        <f>+E24+E26</f>
        <v>93</v>
      </c>
      <c r="F29" s="32">
        <f>+F24+F26</f>
        <v>90</v>
      </c>
      <c r="G29" s="218">
        <f>SUM(C29:F29)</f>
        <v>343</v>
      </c>
      <c r="H29" s="32"/>
      <c r="I29" s="32">
        <f>+I24-I26</f>
        <v>81</v>
      </c>
      <c r="J29" s="32">
        <f>+J24-J26</f>
        <v>105</v>
      </c>
      <c r="K29" s="32">
        <v>119</v>
      </c>
      <c r="L29" s="32">
        <f t="shared" ref="L29" si="0">+M29-SUM(I29:K29)</f>
        <v>85</v>
      </c>
      <c r="M29" s="218">
        <v>390</v>
      </c>
      <c r="N29" s="35"/>
      <c r="O29" s="32">
        <f>+O24-O26</f>
        <v>97</v>
      </c>
      <c r="P29" s="32">
        <f>+P24-P26</f>
        <v>0</v>
      </c>
      <c r="Q29" s="32">
        <f t="shared" ref="Q29:R29" si="1">+Q24-Q26</f>
        <v>0</v>
      </c>
      <c r="R29" s="32">
        <f t="shared" si="1"/>
        <v>0</v>
      </c>
      <c r="S29" s="218">
        <f>+S24+S26</f>
        <v>97</v>
      </c>
    </row>
    <row r="30" spans="1:19" ht="12.75" customHeight="1" x14ac:dyDescent="0.25">
      <c r="C30" s="4"/>
      <c r="E30" s="4"/>
      <c r="F30" s="4"/>
      <c r="G30" s="26"/>
      <c r="I30" s="4"/>
      <c r="K30" s="4"/>
      <c r="L30" s="4"/>
      <c r="M30" s="26"/>
      <c r="O30" s="4"/>
      <c r="Q30" s="4"/>
      <c r="R30" s="10"/>
      <c r="S30" s="26"/>
    </row>
    <row r="31" spans="1:19" ht="12.75" customHeight="1" x14ac:dyDescent="0.25">
      <c r="A31" s="1" t="s">
        <v>120</v>
      </c>
      <c r="C31" s="4"/>
      <c r="E31" s="4"/>
      <c r="F31" s="4"/>
      <c r="G31" s="26"/>
      <c r="I31" s="4"/>
      <c r="K31" s="4"/>
      <c r="L31" s="4"/>
      <c r="M31" s="26"/>
      <c r="O31" s="4"/>
      <c r="Q31" s="4"/>
      <c r="R31" s="10"/>
      <c r="S31" s="26"/>
    </row>
    <row r="32" spans="1:19" ht="12.75" customHeight="1" x14ac:dyDescent="0.25">
      <c r="A32" s="2" t="s">
        <v>159</v>
      </c>
      <c r="C32" s="4">
        <v>34</v>
      </c>
      <c r="D32" s="4">
        <v>56</v>
      </c>
      <c r="E32" s="4">
        <v>50</v>
      </c>
      <c r="F32" s="4">
        <v>53</v>
      </c>
      <c r="G32" s="23">
        <f>+SUM(C32:F32)</f>
        <v>193</v>
      </c>
      <c r="I32" s="4">
        <v>32</v>
      </c>
      <c r="J32" s="4">
        <v>40</v>
      </c>
      <c r="K32" s="4">
        <v>48</v>
      </c>
      <c r="L32" s="4">
        <v>42</v>
      </c>
      <c r="M32" s="23">
        <f>+SUM(I32:L32)</f>
        <v>162</v>
      </c>
      <c r="O32" s="4">
        <v>28</v>
      </c>
      <c r="P32" s="4"/>
      <c r="Q32" s="4"/>
      <c r="R32" s="253"/>
      <c r="S32" s="23">
        <f>+O32</f>
        <v>28</v>
      </c>
    </row>
    <row r="33" spans="1:19" ht="12.75" customHeight="1" x14ac:dyDescent="0.25">
      <c r="A33" s="2" t="s">
        <v>161</v>
      </c>
      <c r="C33" s="4">
        <v>5</v>
      </c>
      <c r="D33" s="4">
        <v>-4</v>
      </c>
      <c r="E33" s="4">
        <v>6</v>
      </c>
      <c r="F33" s="4">
        <v>0</v>
      </c>
      <c r="G33" s="23">
        <f>+SUM(C33:F33)</f>
        <v>7</v>
      </c>
      <c r="I33" s="4">
        <v>16</v>
      </c>
      <c r="J33" s="4">
        <v>14</v>
      </c>
      <c r="K33" s="4">
        <v>24</v>
      </c>
      <c r="L33" s="4">
        <v>3</v>
      </c>
      <c r="M33" s="23">
        <f>+SUM(I33:L33)</f>
        <v>57</v>
      </c>
      <c r="O33" s="4">
        <v>16</v>
      </c>
      <c r="P33" s="4"/>
      <c r="Q33" s="4"/>
      <c r="R33" s="253"/>
      <c r="S33" s="23">
        <f>+O33</f>
        <v>16</v>
      </c>
    </row>
    <row r="34" spans="1:19" ht="12.75" customHeight="1" x14ac:dyDescent="0.25">
      <c r="A34" s="2" t="s">
        <v>160</v>
      </c>
      <c r="C34" s="4">
        <v>13</v>
      </c>
      <c r="D34" s="4">
        <v>17</v>
      </c>
      <c r="E34" s="4">
        <v>7</v>
      </c>
      <c r="F34" s="4">
        <v>4</v>
      </c>
      <c r="G34" s="23">
        <f>+SUM(C34:F34)</f>
        <v>41</v>
      </c>
      <c r="I34" s="4">
        <v>10</v>
      </c>
      <c r="J34" s="4">
        <v>23</v>
      </c>
      <c r="K34" s="4">
        <v>15</v>
      </c>
      <c r="L34" s="4">
        <v>9</v>
      </c>
      <c r="M34" s="23">
        <f>+SUM(I34:L34)</f>
        <v>57</v>
      </c>
      <c r="O34" s="4">
        <v>13</v>
      </c>
      <c r="P34" s="4"/>
      <c r="Q34" s="4"/>
      <c r="R34" s="253"/>
      <c r="S34" s="23">
        <f>+O34</f>
        <v>13</v>
      </c>
    </row>
    <row r="35" spans="1:19" ht="12.75" customHeight="1" x14ac:dyDescent="0.25">
      <c r="A35" s="30" t="s">
        <v>121</v>
      </c>
      <c r="B35" s="30"/>
      <c r="C35" s="4">
        <f>+C36-SUM(C32:C34)</f>
        <v>1</v>
      </c>
      <c r="D35" s="4">
        <f>+D36-SUM(D32:D34)</f>
        <v>-7</v>
      </c>
      <c r="E35" s="4">
        <f>+E36-SUM(E32:E34)</f>
        <v>3</v>
      </c>
      <c r="F35" s="4">
        <f>+F36-SUM(F32:F34)</f>
        <v>3</v>
      </c>
      <c r="G35" s="23">
        <f>+SUM(C35:F35)</f>
        <v>0</v>
      </c>
      <c r="I35" s="4">
        <f>+I36-SUM(I32:I34)</f>
        <v>-7</v>
      </c>
      <c r="J35" s="4">
        <f>+J36-SUM(J32:J34)</f>
        <v>-6</v>
      </c>
      <c r="K35" s="4">
        <f>+K36-SUM(K32:K34)</f>
        <v>0</v>
      </c>
      <c r="L35" s="4">
        <f>+L36-SUM(L32:L34)</f>
        <v>-6</v>
      </c>
      <c r="M35" s="23">
        <f>+SUM(I35:L35)</f>
        <v>-19</v>
      </c>
      <c r="O35" s="205">
        <v>6</v>
      </c>
      <c r="P35" s="205"/>
      <c r="Q35" s="205"/>
      <c r="R35" s="253"/>
      <c r="S35" s="23">
        <f>+O35</f>
        <v>6</v>
      </c>
    </row>
    <row r="36" spans="1:19" s="35" customFormat="1" ht="12.75" customHeight="1" x14ac:dyDescent="0.25">
      <c r="A36" s="31" t="s">
        <v>98</v>
      </c>
      <c r="C36" s="32">
        <v>53</v>
      </c>
      <c r="D36" s="32">
        <v>62</v>
      </c>
      <c r="E36" s="32">
        <v>66</v>
      </c>
      <c r="F36" s="32">
        <v>60</v>
      </c>
      <c r="G36" s="218">
        <f>+SUM(C36:F36)</f>
        <v>241</v>
      </c>
      <c r="I36" s="32">
        <v>51</v>
      </c>
      <c r="J36" s="32">
        <v>71</v>
      </c>
      <c r="K36" s="32">
        <v>87</v>
      </c>
      <c r="L36" s="32">
        <v>48</v>
      </c>
      <c r="M36" s="218">
        <f>+SUM(I36:L36)</f>
        <v>257</v>
      </c>
      <c r="O36" s="32">
        <f>+SUM(O32:O35)</f>
        <v>63</v>
      </c>
      <c r="P36" s="32">
        <f>+SUM(P32:P35)</f>
        <v>0</v>
      </c>
      <c r="Q36" s="32">
        <f>+SUM(Q32:Q35)</f>
        <v>0</v>
      </c>
      <c r="R36" s="254">
        <f>+SUM(R32:R35)</f>
        <v>0</v>
      </c>
      <c r="S36" s="218">
        <f>+SUM(S32:S35)</f>
        <v>63</v>
      </c>
    </row>
    <row r="37" spans="1:19" s="1" customFormat="1" ht="12.75" customHeight="1" x14ac:dyDescent="0.25">
      <c r="B37" s="38"/>
      <c r="C37" s="3"/>
      <c r="E37" s="3"/>
      <c r="F37" s="3"/>
      <c r="G37" s="23"/>
      <c r="I37" s="3"/>
      <c r="K37" s="3"/>
      <c r="L37" s="3"/>
      <c r="M37" s="23"/>
      <c r="O37" s="3"/>
      <c r="Q37" s="3"/>
      <c r="R37" s="257"/>
      <c r="S37" s="23"/>
    </row>
    <row r="38" spans="1:19" s="1" customFormat="1" ht="12.75" customHeight="1" x14ac:dyDescent="0.25">
      <c r="A38" s="1" t="s">
        <v>1</v>
      </c>
      <c r="C38" s="3"/>
      <c r="E38" s="3"/>
      <c r="F38" s="3"/>
      <c r="G38" s="23"/>
      <c r="I38" s="3"/>
      <c r="K38" s="3"/>
      <c r="L38" s="3"/>
      <c r="M38" s="23"/>
      <c r="O38" s="3"/>
      <c r="Q38" s="3"/>
      <c r="R38" s="257"/>
      <c r="S38" s="23"/>
    </row>
    <row r="39" spans="1:19" s="35" customFormat="1" ht="12.75" customHeight="1" x14ac:dyDescent="0.25">
      <c r="A39" s="31" t="s">
        <v>98</v>
      </c>
      <c r="C39" s="32">
        <f>+C36+C26</f>
        <v>53</v>
      </c>
      <c r="D39" s="32">
        <f>+D36+D26</f>
        <v>61</v>
      </c>
      <c r="E39" s="32">
        <f>+E36+E26</f>
        <v>66</v>
      </c>
      <c r="F39" s="32">
        <f>+F36+F26</f>
        <v>60</v>
      </c>
      <c r="G39" s="218">
        <f>+G26+G36</f>
        <v>240</v>
      </c>
      <c r="I39" s="32">
        <f>+I36+I26</f>
        <v>51</v>
      </c>
      <c r="J39" s="32">
        <f>+J36+J26</f>
        <v>71</v>
      </c>
      <c r="K39" s="32">
        <f>+K36+K26</f>
        <v>87</v>
      </c>
      <c r="L39" s="32">
        <f>+L36+L26</f>
        <v>48</v>
      </c>
      <c r="M39" s="218">
        <f>+M26+M36</f>
        <v>257</v>
      </c>
      <c r="O39" s="32">
        <v>63</v>
      </c>
      <c r="P39" s="32"/>
      <c r="Q39" s="32"/>
      <c r="R39" s="254"/>
      <c r="S39" s="218">
        <f>+S36</f>
        <v>63</v>
      </c>
    </row>
    <row r="40" spans="1:19" ht="12.75" customHeight="1" x14ac:dyDescent="0.25">
      <c r="A40" s="1"/>
      <c r="C40" s="3"/>
      <c r="D40" s="45"/>
      <c r="E40" s="3"/>
      <c r="F40" s="3"/>
      <c r="G40" s="23"/>
      <c r="I40" s="3"/>
      <c r="J40" s="45"/>
      <c r="K40" s="3"/>
      <c r="L40" s="3"/>
      <c r="M40" s="23"/>
      <c r="O40" s="3"/>
      <c r="P40" s="45"/>
      <c r="Q40" s="3"/>
      <c r="R40" s="258"/>
      <c r="S40" s="23"/>
    </row>
    <row r="41" spans="1:19" ht="12.75" customHeight="1" x14ac:dyDescent="0.25">
      <c r="A41" s="1" t="s">
        <v>32</v>
      </c>
      <c r="B41" s="1"/>
      <c r="C41" s="3"/>
      <c r="D41" s="1"/>
      <c r="E41" s="3"/>
      <c r="F41" s="3"/>
      <c r="G41" s="23"/>
      <c r="I41" s="3"/>
      <c r="J41" s="1"/>
      <c r="K41" s="3"/>
      <c r="L41" s="3"/>
      <c r="M41" s="23"/>
      <c r="O41" s="3"/>
      <c r="P41" s="1"/>
      <c r="Q41" s="3"/>
      <c r="R41" s="257"/>
      <c r="S41" s="23"/>
    </row>
    <row r="42" spans="1:19" s="35" customFormat="1" ht="12.75" customHeight="1" x14ac:dyDescent="0.25">
      <c r="A42" s="31" t="s">
        <v>98</v>
      </c>
      <c r="C42" s="32">
        <v>48</v>
      </c>
      <c r="D42" s="32">
        <v>642</v>
      </c>
      <c r="E42" s="32">
        <v>-19</v>
      </c>
      <c r="F42" s="32">
        <v>368</v>
      </c>
      <c r="G42" s="218">
        <v>1039</v>
      </c>
      <c r="I42" s="32">
        <v>-141</v>
      </c>
      <c r="J42" s="32">
        <v>-1</v>
      </c>
      <c r="K42" s="32">
        <v>68</v>
      </c>
      <c r="L42" s="32">
        <v>573</v>
      </c>
      <c r="M42" s="218">
        <v>499</v>
      </c>
      <c r="O42" s="32">
        <v>54</v>
      </c>
      <c r="P42" s="32"/>
      <c r="Q42" s="32"/>
      <c r="R42" s="254"/>
      <c r="S42" s="218">
        <f>+O42</f>
        <v>54</v>
      </c>
    </row>
    <row r="43" spans="1:19" ht="12.75" customHeight="1" x14ac:dyDescent="0.25">
      <c r="A43" s="1"/>
      <c r="C43" s="3"/>
      <c r="D43" s="45"/>
      <c r="E43" s="3"/>
      <c r="F43" s="3"/>
      <c r="G43" s="23"/>
      <c r="I43" s="3"/>
      <c r="J43" s="45"/>
      <c r="K43" s="3"/>
      <c r="L43" s="3"/>
      <c r="M43" s="23"/>
      <c r="O43" s="3"/>
      <c r="P43" s="45"/>
      <c r="Q43" s="3"/>
      <c r="R43" s="258"/>
      <c r="S43" s="23"/>
    </row>
    <row r="44" spans="1:19" ht="12.75" customHeight="1" x14ac:dyDescent="0.25">
      <c r="A44" s="1" t="s">
        <v>130</v>
      </c>
      <c r="B44" s="1"/>
      <c r="C44" s="3" t="s">
        <v>29</v>
      </c>
      <c r="D44" s="1"/>
      <c r="E44" s="3"/>
      <c r="F44" s="3"/>
      <c r="G44" s="23"/>
      <c r="I44" s="3"/>
      <c r="J44" s="1"/>
      <c r="K44" s="3"/>
      <c r="L44" s="3"/>
      <c r="M44" s="23"/>
      <c r="O44" s="3"/>
      <c r="P44" s="1"/>
      <c r="Q44" s="3"/>
      <c r="R44" s="257"/>
      <c r="S44" s="23"/>
    </row>
    <row r="45" spans="1:19" s="35" customFormat="1" ht="12.75" customHeight="1" x14ac:dyDescent="0.25">
      <c r="A45" s="31" t="s">
        <v>98</v>
      </c>
      <c r="C45" s="32">
        <v>-64</v>
      </c>
      <c r="D45" s="32">
        <v>-100</v>
      </c>
      <c r="E45" s="32">
        <v>-115</v>
      </c>
      <c r="F45" s="32">
        <v>-216</v>
      </c>
      <c r="G45" s="218">
        <v>-495</v>
      </c>
      <c r="I45" s="32">
        <v>-167</v>
      </c>
      <c r="J45" s="32">
        <v>-174</v>
      </c>
      <c r="K45" s="32">
        <v>-170</v>
      </c>
      <c r="L45" s="32">
        <v>-232</v>
      </c>
      <c r="M45" s="218">
        <v>-743</v>
      </c>
      <c r="O45" s="32">
        <v>-146</v>
      </c>
      <c r="P45" s="32"/>
      <c r="Q45" s="32"/>
      <c r="R45" s="254"/>
      <c r="S45" s="218">
        <f>+O45</f>
        <v>-146</v>
      </c>
    </row>
    <row r="46" spans="1:19" ht="12.75" customHeight="1" x14ac:dyDescent="0.25">
      <c r="A46" s="1"/>
      <c r="C46" s="3"/>
      <c r="D46" s="45"/>
      <c r="E46" s="3"/>
      <c r="F46" s="3"/>
      <c r="G46" s="23"/>
      <c r="I46" s="3"/>
      <c r="J46" s="45"/>
      <c r="K46" s="3"/>
      <c r="L46" s="3"/>
      <c r="M46" s="23"/>
      <c r="O46" s="3"/>
      <c r="P46" s="45"/>
      <c r="Q46" s="3"/>
      <c r="R46" s="258"/>
      <c r="S46" s="23"/>
    </row>
    <row r="47" spans="1:19" ht="12.75" customHeight="1" x14ac:dyDescent="0.25">
      <c r="A47" s="1" t="s">
        <v>131</v>
      </c>
      <c r="B47" s="1"/>
      <c r="C47" s="3"/>
      <c r="D47" s="1"/>
      <c r="E47" s="3"/>
      <c r="F47" s="3"/>
      <c r="G47" s="23"/>
      <c r="I47" s="3"/>
      <c r="J47" s="1"/>
      <c r="K47" s="3"/>
      <c r="L47" s="3"/>
      <c r="M47" s="23"/>
      <c r="O47" s="3"/>
      <c r="P47" s="1"/>
      <c r="Q47" s="3"/>
      <c r="R47" s="257"/>
      <c r="S47" s="23"/>
    </row>
    <row r="48" spans="1:19" s="35" customFormat="1" ht="12.75" customHeight="1" x14ac:dyDescent="0.25">
      <c r="A48" s="31" t="s">
        <v>98</v>
      </c>
      <c r="C48" s="32">
        <v>-16</v>
      </c>
      <c r="D48" s="32">
        <v>542</v>
      </c>
      <c r="E48" s="32">
        <v>-134</v>
      </c>
      <c r="F48" s="32">
        <v>152</v>
      </c>
      <c r="G48" s="218">
        <v>544</v>
      </c>
      <c r="I48" s="32">
        <v>-308</v>
      </c>
      <c r="J48" s="32">
        <v>-175</v>
      </c>
      <c r="K48" s="32">
        <v>-102</v>
      </c>
      <c r="L48" s="32">
        <v>341</v>
      </c>
      <c r="M48" s="218">
        <v>-244</v>
      </c>
      <c r="O48" s="32">
        <v>-92</v>
      </c>
      <c r="P48" s="32"/>
      <c r="Q48" s="32"/>
      <c r="R48" s="254"/>
      <c r="S48" s="218">
        <f>+O48</f>
        <v>-92</v>
      </c>
    </row>
    <row r="49" spans="1:19" s="1" customFormat="1" ht="12.75" customHeight="1" x14ac:dyDescent="0.25">
      <c r="C49" s="3"/>
      <c r="E49" s="3"/>
      <c r="F49" s="3"/>
      <c r="G49" s="23"/>
      <c r="I49" s="3"/>
      <c r="K49" s="3"/>
      <c r="L49" s="257"/>
      <c r="M49" s="23"/>
      <c r="O49" s="3"/>
      <c r="Q49" s="3"/>
      <c r="R49" s="257"/>
      <c r="S49" s="23"/>
    </row>
    <row r="50" spans="1:19" s="1" customFormat="1" ht="12.75" customHeight="1" x14ac:dyDescent="0.25">
      <c r="A50" s="1" t="s">
        <v>122</v>
      </c>
      <c r="C50" s="3"/>
      <c r="E50" s="3"/>
      <c r="F50" s="3"/>
      <c r="G50" s="23"/>
      <c r="I50" s="3"/>
      <c r="K50" s="3"/>
      <c r="L50" s="257"/>
      <c r="M50" s="23"/>
      <c r="O50" s="3"/>
      <c r="Q50" s="3"/>
      <c r="R50" s="257"/>
      <c r="S50" s="23"/>
    </row>
    <row r="51" spans="1:19" s="1" customFormat="1" ht="12.75" customHeight="1" x14ac:dyDescent="0.25">
      <c r="A51" s="2" t="s">
        <v>159</v>
      </c>
      <c r="C51" s="4">
        <v>-836</v>
      </c>
      <c r="D51" s="4">
        <v>-1317</v>
      </c>
      <c r="E51" s="4">
        <v>-1221</v>
      </c>
      <c r="F51" s="4">
        <v>-1575</v>
      </c>
      <c r="G51" s="23">
        <f>+F51</f>
        <v>-1575</v>
      </c>
      <c r="I51" s="4">
        <v>-1306</v>
      </c>
      <c r="J51" s="4">
        <v>-1247</v>
      </c>
      <c r="K51" s="4">
        <v>-1218</v>
      </c>
      <c r="L51" s="4">
        <v>-1630</v>
      </c>
      <c r="M51" s="23">
        <f>+L51</f>
        <v>-1630</v>
      </c>
      <c r="O51" s="4">
        <v>-1597</v>
      </c>
      <c r="P51" s="4"/>
      <c r="Q51" s="4"/>
      <c r="R51" s="253"/>
      <c r="S51" s="23">
        <f>+O51</f>
        <v>-1597</v>
      </c>
    </row>
    <row r="52" spans="1:19" ht="12.75" customHeight="1" x14ac:dyDescent="0.25">
      <c r="A52" s="2" t="s">
        <v>161</v>
      </c>
      <c r="C52" s="4">
        <v>93</v>
      </c>
      <c r="D52" s="4">
        <v>90</v>
      </c>
      <c r="E52" s="4">
        <v>79</v>
      </c>
      <c r="F52" s="4">
        <v>50</v>
      </c>
      <c r="G52" s="23">
        <f>+F52</f>
        <v>50</v>
      </c>
      <c r="I52" s="4">
        <v>77</v>
      </c>
      <c r="J52" s="4">
        <v>51</v>
      </c>
      <c r="K52" s="4">
        <v>78</v>
      </c>
      <c r="L52" s="4">
        <v>72</v>
      </c>
      <c r="M52" s="23">
        <f>+L52</f>
        <v>72</v>
      </c>
      <c r="O52" s="4">
        <v>41</v>
      </c>
      <c r="P52" s="4"/>
      <c r="Q52" s="4"/>
      <c r="R52" s="253"/>
      <c r="S52" s="23">
        <f>+O52</f>
        <v>41</v>
      </c>
    </row>
    <row r="53" spans="1:19" ht="12.75" customHeight="1" x14ac:dyDescent="0.25">
      <c r="A53" s="2" t="s">
        <v>160</v>
      </c>
      <c r="C53" s="4">
        <v>61</v>
      </c>
      <c r="D53" s="4">
        <v>98</v>
      </c>
      <c r="E53" s="4">
        <v>81</v>
      </c>
      <c r="F53" s="4">
        <v>51</v>
      </c>
      <c r="G53" s="23">
        <f>+F53</f>
        <v>51</v>
      </c>
      <c r="I53" s="4">
        <v>102</v>
      </c>
      <c r="J53" s="4">
        <v>103</v>
      </c>
      <c r="K53" s="4">
        <v>92</v>
      </c>
      <c r="L53" s="4">
        <v>102</v>
      </c>
      <c r="M53" s="23">
        <f>+L53</f>
        <v>102</v>
      </c>
      <c r="O53" s="4">
        <v>102</v>
      </c>
      <c r="P53" s="4"/>
      <c r="Q53" s="4"/>
      <c r="R53" s="253"/>
      <c r="S53" s="23">
        <f>+O53</f>
        <v>102</v>
      </c>
    </row>
    <row r="54" spans="1:19" ht="12.75" customHeight="1" x14ac:dyDescent="0.25">
      <c r="A54" s="30" t="s">
        <v>123</v>
      </c>
      <c r="B54" s="30"/>
      <c r="C54" s="4">
        <f>+C55-SUM(C51:C53)</f>
        <v>15</v>
      </c>
      <c r="D54" s="4">
        <f>+D55-SUM(D51:D53)</f>
        <v>-23</v>
      </c>
      <c r="E54" s="4">
        <f>+E55-SUM(E51:E53)</f>
        <v>-8</v>
      </c>
      <c r="F54" s="4">
        <f>+F55-SUM(F51:F53)</f>
        <v>42</v>
      </c>
      <c r="G54" s="23">
        <f>+F54</f>
        <v>42</v>
      </c>
      <c r="I54" s="4">
        <f>+I55-SUM(I51:I53)</f>
        <v>-57</v>
      </c>
      <c r="J54" s="4">
        <f>+J55-SUM(J51:J53)</f>
        <v>-39</v>
      </c>
      <c r="K54" s="4">
        <f>+K55-SUM(K51:K53)</f>
        <v>-45</v>
      </c>
      <c r="L54" s="4">
        <f>+L55-SUM(L51:L53)</f>
        <v>-78</v>
      </c>
      <c r="M54" s="23">
        <f>+L54</f>
        <v>-78</v>
      </c>
      <c r="O54" s="4">
        <v>-70</v>
      </c>
      <c r="P54" s="4"/>
      <c r="Q54" s="4"/>
      <c r="R54" s="4"/>
      <c r="S54" s="23">
        <f>+O54</f>
        <v>-70</v>
      </c>
    </row>
    <row r="55" spans="1:19" s="35" customFormat="1" ht="12.75" customHeight="1" x14ac:dyDescent="0.25">
      <c r="A55" s="31" t="s">
        <v>98</v>
      </c>
      <c r="C55" s="32">
        <v>-667</v>
      </c>
      <c r="D55" s="32">
        <v>-1152</v>
      </c>
      <c r="E55" s="32">
        <v>-1069</v>
      </c>
      <c r="F55" s="32">
        <v>-1432</v>
      </c>
      <c r="G55" s="218">
        <f>+F55</f>
        <v>-1432</v>
      </c>
      <c r="I55" s="32">
        <v>-1184</v>
      </c>
      <c r="J55" s="32">
        <v>-1132</v>
      </c>
      <c r="K55" s="32">
        <v>-1093</v>
      </c>
      <c r="L55" s="32">
        <v>-1534</v>
      </c>
      <c r="M55" s="218">
        <f>+L55</f>
        <v>-1534</v>
      </c>
      <c r="O55" s="32">
        <f>+SUM(O51:O54)</f>
        <v>-1524</v>
      </c>
      <c r="P55" s="32"/>
      <c r="Q55" s="32"/>
      <c r="R55" s="254"/>
      <c r="S55" s="218">
        <f>+O55</f>
        <v>-1524</v>
      </c>
    </row>
    <row r="56" spans="1:19" ht="12.75" customHeight="1" x14ac:dyDescent="0.25">
      <c r="C56" s="21"/>
      <c r="D56" s="21"/>
      <c r="E56" s="4"/>
      <c r="F56" s="253"/>
      <c r="G56" s="44"/>
      <c r="I56" s="21"/>
      <c r="J56" s="21"/>
      <c r="K56" s="4"/>
      <c r="L56" s="253"/>
      <c r="M56" s="44"/>
      <c r="O56" s="21"/>
      <c r="P56" s="21"/>
      <c r="Q56" s="4"/>
      <c r="R56" s="253"/>
      <c r="S56" s="44"/>
    </row>
    <row r="57" spans="1:19" ht="12.75" customHeight="1" x14ac:dyDescent="0.25">
      <c r="A57" s="1" t="s">
        <v>128</v>
      </c>
      <c r="B57" s="1"/>
      <c r="C57" s="175"/>
      <c r="D57" s="175"/>
      <c r="E57" s="175"/>
      <c r="F57" s="175"/>
      <c r="G57" s="176"/>
      <c r="I57" s="1"/>
      <c r="J57" s="1"/>
      <c r="K57" s="3"/>
      <c r="L57" s="257"/>
      <c r="M57" s="22"/>
      <c r="O57" s="1"/>
      <c r="P57" s="1"/>
      <c r="Q57" s="3"/>
      <c r="R57" s="257"/>
      <c r="S57" s="22"/>
    </row>
    <row r="58" spans="1:19" ht="12.75" customHeight="1" x14ac:dyDescent="0.25">
      <c r="A58" s="2" t="s">
        <v>159</v>
      </c>
      <c r="B58" s="1"/>
      <c r="C58" s="175"/>
      <c r="D58" s="175"/>
      <c r="E58" s="175"/>
      <c r="F58" s="175"/>
      <c r="G58" s="176"/>
      <c r="I58" s="272">
        <v>0.17</v>
      </c>
      <c r="J58" s="272">
        <v>0.15</v>
      </c>
      <c r="K58" s="272">
        <v>0.05</v>
      </c>
      <c r="L58" s="272">
        <v>-0.16</v>
      </c>
      <c r="M58" s="24">
        <v>0.04</v>
      </c>
      <c r="O58" s="6">
        <v>-0.08</v>
      </c>
      <c r="P58" s="234"/>
      <c r="Q58" s="6"/>
      <c r="R58" s="6"/>
      <c r="S58" s="24">
        <f>+O58</f>
        <v>-0.08</v>
      </c>
    </row>
    <row r="59" spans="1:19" ht="12.75" customHeight="1" x14ac:dyDescent="0.25">
      <c r="A59" s="2" t="s">
        <v>161</v>
      </c>
      <c r="C59" s="175"/>
      <c r="D59" s="175"/>
      <c r="E59" s="175"/>
      <c r="F59" s="175"/>
      <c r="G59" s="176"/>
      <c r="I59" s="6">
        <v>0.16</v>
      </c>
      <c r="J59" s="6">
        <v>0.3</v>
      </c>
      <c r="K59" s="6">
        <v>0.61</v>
      </c>
      <c r="L59" s="6">
        <v>0.25</v>
      </c>
      <c r="M59" s="223">
        <v>0.31</v>
      </c>
      <c r="O59" s="273">
        <v>0.02</v>
      </c>
      <c r="P59" s="274"/>
      <c r="Q59" s="273"/>
      <c r="R59" s="273"/>
      <c r="S59" s="223">
        <f>+O59</f>
        <v>0.02</v>
      </c>
    </row>
    <row r="60" spans="1:19" ht="12.75" customHeight="1" x14ac:dyDescent="0.25">
      <c r="A60" s="2" t="s">
        <v>160</v>
      </c>
      <c r="C60" s="175"/>
      <c r="D60" s="175"/>
      <c r="E60" s="175"/>
      <c r="F60" s="175"/>
      <c r="G60" s="176"/>
      <c r="I60" s="6">
        <v>0.11</v>
      </c>
      <c r="J60" s="6">
        <v>0.11</v>
      </c>
      <c r="K60" s="6">
        <v>0.12</v>
      </c>
      <c r="L60" s="6">
        <v>0.09</v>
      </c>
      <c r="M60" s="24">
        <v>0.11</v>
      </c>
      <c r="O60" s="6">
        <v>0.03</v>
      </c>
      <c r="P60" s="234"/>
      <c r="Q60" s="6"/>
      <c r="R60" s="6"/>
      <c r="S60" s="24">
        <f>+O60</f>
        <v>0.03</v>
      </c>
    </row>
    <row r="61" spans="1:19" s="35" customFormat="1" ht="12.75" customHeight="1" x14ac:dyDescent="0.25">
      <c r="A61" s="31" t="s">
        <v>98</v>
      </c>
      <c r="C61" s="177"/>
      <c r="D61" s="177"/>
      <c r="E61" s="177"/>
      <c r="F61" s="260"/>
      <c r="G61" s="178"/>
      <c r="I61" s="156">
        <v>0.11</v>
      </c>
      <c r="J61" s="156">
        <v>0.13</v>
      </c>
      <c r="K61" s="156">
        <v>0.11</v>
      </c>
      <c r="L61" s="271" t="s">
        <v>158</v>
      </c>
      <c r="M61" s="173">
        <v>0.06</v>
      </c>
      <c r="O61" s="156">
        <v>-0.04</v>
      </c>
      <c r="P61" s="156"/>
      <c r="Q61" s="156"/>
      <c r="R61" s="156"/>
      <c r="S61" s="173">
        <f>+O61</f>
        <v>-0.04</v>
      </c>
    </row>
    <row r="62" spans="1:19" ht="12.75" customHeight="1" x14ac:dyDescent="0.25">
      <c r="C62" s="21"/>
      <c r="D62" s="21"/>
      <c r="E62" s="21"/>
      <c r="F62" s="253"/>
      <c r="G62" s="44"/>
      <c r="I62" s="21"/>
      <c r="J62" s="21"/>
      <c r="K62" s="21"/>
      <c r="L62" s="253"/>
      <c r="M62" s="44"/>
      <c r="O62" s="21"/>
      <c r="P62" s="21"/>
      <c r="Q62" s="21"/>
      <c r="R62" s="253"/>
      <c r="S62" s="44"/>
    </row>
    <row r="63" spans="1:19" ht="12.75" customHeight="1" x14ac:dyDescent="0.25">
      <c r="A63" s="1" t="s">
        <v>23</v>
      </c>
      <c r="C63" s="21"/>
      <c r="D63" s="45"/>
      <c r="E63" s="45"/>
      <c r="G63" s="53"/>
      <c r="I63" s="21"/>
      <c r="J63" s="45"/>
      <c r="K63" s="45"/>
      <c r="M63" s="53"/>
      <c r="O63" s="21"/>
      <c r="P63" s="45"/>
      <c r="Q63" s="45"/>
      <c r="R63" s="10"/>
      <c r="S63" s="53"/>
    </row>
    <row r="64" spans="1:19" ht="12.75" customHeight="1" x14ac:dyDescent="0.25">
      <c r="A64" s="31" t="s">
        <v>98</v>
      </c>
      <c r="B64" s="35"/>
      <c r="C64" s="269">
        <v>955</v>
      </c>
      <c r="D64" s="269">
        <v>552</v>
      </c>
      <c r="E64" s="269">
        <v>734</v>
      </c>
      <c r="F64" s="269">
        <v>573</v>
      </c>
      <c r="G64" s="270">
        <f>+F64</f>
        <v>573</v>
      </c>
      <c r="H64" s="35"/>
      <c r="I64" s="269">
        <v>1033</v>
      </c>
      <c r="J64" s="269">
        <v>1196</v>
      </c>
      <c r="K64" s="269">
        <v>1388</v>
      </c>
      <c r="L64" s="269">
        <f>+M64</f>
        <v>1230</v>
      </c>
      <c r="M64" s="270">
        <v>1230</v>
      </c>
      <c r="N64" s="35"/>
      <c r="O64" s="269">
        <v>1351</v>
      </c>
      <c r="P64" s="156"/>
      <c r="Q64" s="156"/>
      <c r="R64" s="156"/>
      <c r="S64" s="218">
        <f>+O64</f>
        <v>1351</v>
      </c>
    </row>
    <row r="65" spans="1:19" ht="12.75" customHeight="1" x14ac:dyDescent="0.25">
      <c r="A65" s="1"/>
      <c r="B65" s="1"/>
      <c r="C65" s="1"/>
      <c r="D65" s="168"/>
      <c r="E65" s="1"/>
      <c r="F65" s="257"/>
      <c r="G65" s="23"/>
      <c r="I65" s="1"/>
      <c r="J65" s="168"/>
      <c r="K65" s="1"/>
      <c r="L65" s="257"/>
      <c r="M65" s="23"/>
      <c r="O65" s="1"/>
      <c r="P65" s="168"/>
      <c r="Q65" s="1"/>
      <c r="R65" s="257"/>
      <c r="S65" s="23"/>
    </row>
    <row r="66" spans="1:19" ht="12.75" customHeight="1" x14ac:dyDescent="0.25">
      <c r="A66" s="1" t="s">
        <v>124</v>
      </c>
      <c r="B66" s="1"/>
      <c r="C66" s="20"/>
      <c r="D66" s="247"/>
      <c r="E66" s="20"/>
      <c r="F66" s="259"/>
      <c r="G66" s="220"/>
      <c r="I66" s="20"/>
      <c r="J66" s="247"/>
      <c r="K66" s="20"/>
      <c r="L66" s="259"/>
      <c r="M66" s="220"/>
      <c r="O66" s="20"/>
      <c r="P66" s="247"/>
      <c r="Q66" s="20"/>
      <c r="R66" s="259"/>
      <c r="S66" s="220"/>
    </row>
    <row r="67" spans="1:19" s="29" customFormat="1" ht="12.75" customHeight="1" x14ac:dyDescent="0.25">
      <c r="A67" s="28" t="s">
        <v>98</v>
      </c>
      <c r="C67" s="156">
        <v>0.22</v>
      </c>
      <c r="D67" s="156">
        <v>0.3</v>
      </c>
      <c r="E67" s="156">
        <v>0.31</v>
      </c>
      <c r="F67" s="156">
        <v>0.35</v>
      </c>
      <c r="G67" s="173">
        <v>0.35</v>
      </c>
      <c r="H67" s="35"/>
      <c r="I67" s="156">
        <v>0.32</v>
      </c>
      <c r="J67" s="156">
        <v>0.3</v>
      </c>
      <c r="K67" s="156">
        <v>0.27</v>
      </c>
      <c r="L67" s="271">
        <f>+M67</f>
        <v>0.24</v>
      </c>
      <c r="M67" s="173">
        <v>0.24</v>
      </c>
      <c r="N67" s="2"/>
      <c r="O67" s="156">
        <v>0.22</v>
      </c>
      <c r="P67" s="32"/>
      <c r="Q67" s="32"/>
      <c r="R67" s="254"/>
      <c r="S67" s="173">
        <f>+O67</f>
        <v>0.22</v>
      </c>
    </row>
    <row r="68" spans="1:19" s="1" customFormat="1" ht="12.75" customHeight="1" x14ac:dyDescent="0.25">
      <c r="F68" s="257"/>
      <c r="H68" s="2"/>
      <c r="L68" s="257"/>
      <c r="N68" s="2"/>
      <c r="R68" s="257"/>
    </row>
    <row r="69" spans="1:19" s="1" customFormat="1" ht="12.75" customHeight="1" x14ac:dyDescent="0.25">
      <c r="A69" s="1" t="s">
        <v>133</v>
      </c>
      <c r="C69" s="20"/>
      <c r="D69" s="20"/>
      <c r="E69" s="20"/>
      <c r="F69" s="259"/>
      <c r="G69" s="39"/>
      <c r="H69" s="2"/>
      <c r="I69" s="20"/>
      <c r="J69" s="20"/>
      <c r="K69" s="20"/>
      <c r="L69" s="259"/>
      <c r="M69" s="39"/>
      <c r="N69" s="2"/>
      <c r="O69" s="20"/>
      <c r="P69" s="20"/>
      <c r="Q69" s="20"/>
      <c r="R69" s="259"/>
      <c r="S69" s="39"/>
    </row>
    <row r="70" spans="1:19" s="1" customFormat="1" ht="12.75" customHeight="1" x14ac:dyDescent="0.25">
      <c r="A70" s="28" t="s">
        <v>98</v>
      </c>
      <c r="B70" s="28"/>
      <c r="C70" s="169">
        <v>4978</v>
      </c>
      <c r="D70" s="169">
        <v>5108</v>
      </c>
      <c r="E70" s="169">
        <v>5708</v>
      </c>
      <c r="F70" s="268">
        <v>5842</v>
      </c>
      <c r="G70" s="170">
        <f>+AVERAGE(C70:F70)</f>
        <v>5409</v>
      </c>
      <c r="H70" s="2"/>
      <c r="I70" s="169">
        <v>5904</v>
      </c>
      <c r="J70" s="169">
        <v>6097</v>
      </c>
      <c r="K70" s="169">
        <v>6256</v>
      </c>
      <c r="L70" s="268">
        <v>6361</v>
      </c>
      <c r="M70" s="170">
        <v>6154</v>
      </c>
      <c r="N70" s="2"/>
      <c r="O70" s="169">
        <v>6554</v>
      </c>
      <c r="P70" s="169"/>
      <c r="Q70" s="169"/>
      <c r="R70" s="268"/>
      <c r="S70" s="170">
        <f>+O70</f>
        <v>6554</v>
      </c>
    </row>
    <row r="71" spans="1:19" s="1" customFormat="1" ht="12.75" customHeight="1" x14ac:dyDescent="0.25">
      <c r="F71" s="257"/>
      <c r="H71" s="2"/>
      <c r="L71" s="257"/>
      <c r="N71" s="2"/>
    </row>
    <row r="72" spans="1:19" ht="12.75" customHeight="1" x14ac:dyDescent="0.25">
      <c r="A72" s="148" t="s">
        <v>126</v>
      </c>
    </row>
    <row r="73" spans="1:19" ht="12.75" customHeight="1" x14ac:dyDescent="0.25">
      <c r="A73" s="84" t="s">
        <v>125</v>
      </c>
    </row>
    <row r="74" spans="1:19" ht="12.75" customHeight="1" x14ac:dyDescent="0.25"/>
  </sheetData>
  <mergeCells count="5">
    <mergeCell ref="O2:S2"/>
    <mergeCell ref="I1:M1"/>
    <mergeCell ref="C2:G2"/>
    <mergeCell ref="I2:M2"/>
    <mergeCell ref="C1:G1"/>
  </mergeCells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9B05-209A-4519-B4E2-03097B7D8CB7}">
  <sheetPr>
    <tabColor rgb="FFFF0000"/>
    <pageSetUpPr fitToPage="1"/>
  </sheetPr>
  <dimension ref="A1:BC108"/>
  <sheetViews>
    <sheetView showGridLines="0" zoomScale="90" zoomScaleNormal="90" workbookViewId="0">
      <pane xSplit="2" ySplit="3" topLeftCell="AI4" activePane="bottomRight" state="frozen"/>
      <selection activeCell="CI1" sqref="CI1:CM1"/>
      <selection pane="topRight" activeCell="CI1" sqref="CI1:CM1"/>
      <selection pane="bottomLeft" activeCell="CI1" sqref="CI1:CM1"/>
      <selection pane="bottomRight"/>
    </sheetView>
  </sheetViews>
  <sheetFormatPr defaultColWidth="9.109375" defaultRowHeight="13.2" x14ac:dyDescent="0.25"/>
  <cols>
    <col min="1" max="1" width="32.6640625" style="2" customWidth="1"/>
    <col min="2" max="2" width="4.6640625" style="2" customWidth="1"/>
    <col min="3" max="7" width="8.6640625" style="2" customWidth="1"/>
    <col min="8" max="8" width="4.5546875" style="2" customWidth="1"/>
    <col min="9" max="13" width="8.6640625" style="2" customWidth="1"/>
    <col min="14" max="14" width="4.5546875" style="2" customWidth="1"/>
    <col min="15" max="19" width="8.6640625" style="2" customWidth="1"/>
    <col min="20" max="20" width="3.6640625" style="2" customWidth="1"/>
    <col min="21" max="25" width="9.109375" style="2"/>
    <col min="26" max="26" width="3.6640625" style="2" customWidth="1"/>
    <col min="27" max="31" width="9.109375" style="2"/>
    <col min="32" max="32" width="3.6640625" style="2" customWidth="1"/>
    <col min="33" max="37" width="9.109375" style="2"/>
    <col min="38" max="38" width="3.6640625" style="2" customWidth="1"/>
    <col min="39" max="47" width="9.109375" style="2"/>
    <col min="48" max="48" width="10.33203125" style="10" bestFit="1" customWidth="1"/>
    <col min="49" max="53" width="9.109375" style="2"/>
    <col min="54" max="54" width="10.33203125" style="10" bestFit="1" customWidth="1"/>
    <col min="55" max="16384" width="9.109375" style="2"/>
  </cols>
  <sheetData>
    <row r="1" spans="1:55" x14ac:dyDescent="0.25">
      <c r="C1" s="281"/>
      <c r="D1" s="281"/>
      <c r="E1" s="281"/>
      <c r="F1" s="281"/>
      <c r="G1" s="281"/>
      <c r="I1" s="281"/>
      <c r="J1" s="281"/>
      <c r="K1" s="281"/>
      <c r="L1" s="281"/>
      <c r="M1" s="281"/>
      <c r="O1" s="281"/>
      <c r="P1" s="281"/>
      <c r="Q1" s="281"/>
      <c r="R1" s="281"/>
      <c r="S1" s="281"/>
      <c r="AG1" s="281" t="s">
        <v>139</v>
      </c>
      <c r="AH1" s="281"/>
      <c r="AI1" s="281"/>
      <c r="AJ1" s="281"/>
      <c r="AK1" s="281"/>
      <c r="AM1" s="281" t="s">
        <v>144</v>
      </c>
      <c r="AN1" s="281"/>
      <c r="AO1" s="281"/>
      <c r="AP1" s="281"/>
      <c r="AQ1" s="281"/>
      <c r="AS1" s="281" t="s">
        <v>144</v>
      </c>
      <c r="AT1" s="281"/>
      <c r="AU1" s="281"/>
      <c r="AV1" s="281"/>
      <c r="AW1" s="281"/>
      <c r="AY1" s="281"/>
      <c r="AZ1" s="281"/>
      <c r="BA1" s="281"/>
      <c r="BB1" s="281"/>
      <c r="BC1" s="281"/>
    </row>
    <row r="2" spans="1:55" x14ac:dyDescent="0.25">
      <c r="A2" s="1" t="s">
        <v>98</v>
      </c>
      <c r="C2" s="280">
        <v>2017</v>
      </c>
      <c r="D2" s="280"/>
      <c r="E2" s="280"/>
      <c r="F2" s="280"/>
      <c r="G2" s="280"/>
      <c r="I2" s="280">
        <v>2018</v>
      </c>
      <c r="J2" s="280"/>
      <c r="K2" s="280"/>
      <c r="L2" s="280"/>
      <c r="M2" s="280"/>
      <c r="O2" s="280">
        <v>2019</v>
      </c>
      <c r="P2" s="280"/>
      <c r="Q2" s="280"/>
      <c r="R2" s="280"/>
      <c r="S2" s="280"/>
      <c r="U2" s="280">
        <v>2020</v>
      </c>
      <c r="V2" s="280"/>
      <c r="W2" s="280"/>
      <c r="X2" s="280"/>
      <c r="Y2" s="280"/>
      <c r="AA2" s="280">
        <v>2021</v>
      </c>
      <c r="AB2" s="280"/>
      <c r="AC2" s="280"/>
      <c r="AD2" s="280"/>
      <c r="AE2" s="280"/>
      <c r="AG2" s="280">
        <v>2022</v>
      </c>
      <c r="AH2" s="280"/>
      <c r="AI2" s="280"/>
      <c r="AJ2" s="280"/>
      <c r="AK2" s="280"/>
      <c r="AM2" s="280">
        <v>2023</v>
      </c>
      <c r="AN2" s="280"/>
      <c r="AO2" s="280"/>
      <c r="AP2" s="280"/>
      <c r="AQ2" s="280"/>
      <c r="AS2" s="280">
        <v>2024</v>
      </c>
      <c r="AT2" s="280"/>
      <c r="AU2" s="280"/>
      <c r="AV2" s="280"/>
      <c r="AW2" s="280"/>
      <c r="AY2" s="280">
        <v>2025</v>
      </c>
      <c r="AZ2" s="280"/>
      <c r="BA2" s="280"/>
      <c r="BB2" s="280"/>
      <c r="BC2" s="280"/>
    </row>
    <row r="3" spans="1:55" s="94" customFormat="1" x14ac:dyDescent="0.25">
      <c r="A3" s="93" t="s">
        <v>65</v>
      </c>
      <c r="B3" s="95"/>
      <c r="C3" s="96" t="s">
        <v>7</v>
      </c>
      <c r="D3" s="96" t="s">
        <v>8</v>
      </c>
      <c r="E3" s="96" t="s">
        <v>9</v>
      </c>
      <c r="F3" s="96" t="s">
        <v>10</v>
      </c>
      <c r="G3" s="96" t="s">
        <v>11</v>
      </c>
      <c r="I3" s="96" t="s">
        <v>7</v>
      </c>
      <c r="J3" s="96" t="s">
        <v>8</v>
      </c>
      <c r="K3" s="96" t="s">
        <v>9</v>
      </c>
      <c r="L3" s="96" t="s">
        <v>10</v>
      </c>
      <c r="M3" s="96" t="s">
        <v>11</v>
      </c>
      <c r="O3" s="96" t="s">
        <v>7</v>
      </c>
      <c r="P3" s="96" t="s">
        <v>8</v>
      </c>
      <c r="Q3" s="96" t="s">
        <v>9</v>
      </c>
      <c r="R3" s="96" t="s">
        <v>10</v>
      </c>
      <c r="S3" s="96" t="s">
        <v>11</v>
      </c>
      <c r="U3" s="96" t="s">
        <v>7</v>
      </c>
      <c r="V3" s="96" t="s">
        <v>8</v>
      </c>
      <c r="W3" s="96" t="s">
        <v>9</v>
      </c>
      <c r="X3" s="96" t="s">
        <v>10</v>
      </c>
      <c r="Y3" s="96" t="s">
        <v>11</v>
      </c>
      <c r="AA3" s="96" t="s">
        <v>7</v>
      </c>
      <c r="AB3" s="96" t="s">
        <v>8</v>
      </c>
      <c r="AC3" s="96" t="s">
        <v>9</v>
      </c>
      <c r="AD3" s="96" t="s">
        <v>10</v>
      </c>
      <c r="AE3" s="96" t="s">
        <v>11</v>
      </c>
      <c r="AG3" s="96" t="s">
        <v>7</v>
      </c>
      <c r="AH3" s="96" t="s">
        <v>8</v>
      </c>
      <c r="AI3" s="96" t="s">
        <v>9</v>
      </c>
      <c r="AJ3" s="96" t="s">
        <v>10</v>
      </c>
      <c r="AK3" s="96" t="s">
        <v>11</v>
      </c>
      <c r="AM3" s="96" t="s">
        <v>7</v>
      </c>
      <c r="AN3" s="96" t="s">
        <v>8</v>
      </c>
      <c r="AO3" s="96" t="s">
        <v>9</v>
      </c>
      <c r="AP3" s="96" t="s">
        <v>10</v>
      </c>
      <c r="AQ3" s="96" t="s">
        <v>11</v>
      </c>
      <c r="AS3" s="96" t="s">
        <v>7</v>
      </c>
      <c r="AT3" s="96" t="s">
        <v>8</v>
      </c>
      <c r="AU3" s="96" t="s">
        <v>9</v>
      </c>
      <c r="AV3" s="252" t="s">
        <v>10</v>
      </c>
      <c r="AW3" s="96" t="s">
        <v>11</v>
      </c>
      <c r="AY3" s="96" t="s">
        <v>7</v>
      </c>
      <c r="AZ3" s="96" t="s">
        <v>8</v>
      </c>
      <c r="BA3" s="96" t="s">
        <v>9</v>
      </c>
      <c r="BB3" s="252" t="s">
        <v>10</v>
      </c>
      <c r="BC3" s="96" t="s">
        <v>11</v>
      </c>
    </row>
    <row r="4" spans="1:55" x14ac:dyDescent="0.25">
      <c r="G4" s="22"/>
      <c r="M4" s="22"/>
      <c r="S4" s="22"/>
      <c r="Y4" s="22"/>
      <c r="AE4" s="22"/>
      <c r="AK4" s="22"/>
      <c r="AQ4" s="22"/>
      <c r="AW4" s="22"/>
      <c r="BC4" s="22"/>
    </row>
    <row r="5" spans="1:55" x14ac:dyDescent="0.25">
      <c r="A5" s="1" t="s">
        <v>113</v>
      </c>
      <c r="G5" s="22"/>
      <c r="M5" s="22"/>
      <c r="S5" s="22"/>
      <c r="Y5" s="22"/>
      <c r="AE5" s="22"/>
      <c r="AK5" s="22"/>
      <c r="AQ5" s="22"/>
      <c r="AW5" s="22"/>
      <c r="BC5" s="22"/>
    </row>
    <row r="6" spans="1:55" ht="12.75" customHeight="1" x14ac:dyDescent="0.25">
      <c r="A6" s="2" t="s">
        <v>114</v>
      </c>
      <c r="C6" s="21">
        <v>84.6</v>
      </c>
      <c r="D6" s="21">
        <v>177.6</v>
      </c>
      <c r="E6" s="21">
        <v>214</v>
      </c>
      <c r="F6" s="78">
        <v>204</v>
      </c>
      <c r="G6" s="44">
        <f>SUM(C6:F6)</f>
        <v>680.2</v>
      </c>
      <c r="H6" s="21"/>
      <c r="I6" s="21">
        <v>159.6</v>
      </c>
      <c r="J6" s="21">
        <v>178.9</v>
      </c>
      <c r="K6" s="21">
        <v>176.8</v>
      </c>
      <c r="L6" s="78">
        <v>124.99999999999994</v>
      </c>
      <c r="M6" s="44">
        <f>SUM(I6:L6)</f>
        <v>640.29999999999995</v>
      </c>
      <c r="N6" s="21"/>
      <c r="O6" s="21">
        <v>101.7</v>
      </c>
      <c r="P6" s="21">
        <v>129.9</v>
      </c>
      <c r="Q6" s="21">
        <v>125.4</v>
      </c>
      <c r="R6" s="78">
        <v>165.49999999999997</v>
      </c>
      <c r="S6" s="44">
        <f>SUM(O6:R6)</f>
        <v>522.5</v>
      </c>
      <c r="U6" s="21">
        <v>143.69999999999999</v>
      </c>
      <c r="V6" s="21">
        <v>151.5</v>
      </c>
      <c r="W6" s="21">
        <v>180.6</v>
      </c>
      <c r="X6" s="78">
        <v>176.8</v>
      </c>
      <c r="Y6" s="44">
        <f>SUM(U6:X6)</f>
        <v>652.59999999999991</v>
      </c>
      <c r="AA6" s="21">
        <v>190.5</v>
      </c>
      <c r="AB6" s="21">
        <v>190.9</v>
      </c>
      <c r="AC6" s="21">
        <v>210.2</v>
      </c>
      <c r="AD6" s="78">
        <v>163.6</v>
      </c>
      <c r="AE6" s="44">
        <f>SUM(AA6:AD6)</f>
        <v>755.19999999999993</v>
      </c>
      <c r="AG6" s="21">
        <v>174.2</v>
      </c>
      <c r="AH6" s="21">
        <v>230.2</v>
      </c>
      <c r="AI6" s="21">
        <v>214</v>
      </c>
      <c r="AJ6" s="78">
        <v>248.70000000000005</v>
      </c>
      <c r="AK6" s="44">
        <f>SUM(AG6:AJ6)</f>
        <v>867.1</v>
      </c>
      <c r="AM6" s="21">
        <v>252.2</v>
      </c>
      <c r="AN6" s="21">
        <v>327.9</v>
      </c>
      <c r="AO6" s="21">
        <v>342.8</v>
      </c>
      <c r="AP6" s="78">
        <f>+AQ6-SUM(AM6:AO6)</f>
        <v>390.40000000000009</v>
      </c>
      <c r="AQ6" s="44">
        <v>1313.3</v>
      </c>
      <c r="AS6" s="4">
        <v>368</v>
      </c>
      <c r="AT6" s="4">
        <v>429</v>
      </c>
      <c r="AU6" s="4">
        <v>488</v>
      </c>
      <c r="AV6" s="4">
        <v>537</v>
      </c>
      <c r="AW6" s="23">
        <f>+SUM(AS6:AV6)</f>
        <v>1822</v>
      </c>
      <c r="AY6" s="4">
        <v>442</v>
      </c>
      <c r="AZ6" s="4">
        <v>517</v>
      </c>
      <c r="BA6" s="4">
        <v>526</v>
      </c>
      <c r="BB6" s="4">
        <f>+BC6-SUM(AY6:BA6)</f>
        <v>464</v>
      </c>
      <c r="BC6" s="23">
        <v>1949</v>
      </c>
    </row>
    <row r="7" spans="1:55" ht="12.75" customHeight="1" x14ac:dyDescent="0.25">
      <c r="A7" s="2" t="s">
        <v>115</v>
      </c>
      <c r="C7" s="21">
        <v>173.5</v>
      </c>
      <c r="D7" s="21">
        <v>185.4</v>
      </c>
      <c r="E7" s="21">
        <v>165.3</v>
      </c>
      <c r="F7" s="78">
        <v>144.1</v>
      </c>
      <c r="G7" s="44">
        <f t="shared" ref="G7:G9" si="0">SUM(C7:F7)</f>
        <v>668.30000000000007</v>
      </c>
      <c r="H7" s="21"/>
      <c r="I7" s="21">
        <v>163.4</v>
      </c>
      <c r="J7" s="21">
        <v>192.3</v>
      </c>
      <c r="K7" s="21">
        <v>162.1</v>
      </c>
      <c r="L7" s="78">
        <v>159.6</v>
      </c>
      <c r="M7" s="44">
        <f t="shared" ref="M7:M9" si="1">SUM(I7:L7)</f>
        <v>677.40000000000009</v>
      </c>
      <c r="N7" s="21"/>
      <c r="O7" s="21">
        <v>156</v>
      </c>
      <c r="P7" s="21">
        <v>181.8</v>
      </c>
      <c r="Q7" s="21">
        <v>161.19999999999999</v>
      </c>
      <c r="R7" s="78">
        <v>146.29999999999995</v>
      </c>
      <c r="S7" s="44">
        <f t="shared" ref="S7:S9" si="2">SUM(O7:R7)</f>
        <v>645.29999999999995</v>
      </c>
      <c r="U7" s="21">
        <v>156.80000000000001</v>
      </c>
      <c r="V7" s="21">
        <v>179.5</v>
      </c>
      <c r="W7" s="21">
        <v>168.6</v>
      </c>
      <c r="X7" s="78">
        <v>148.69999999999999</v>
      </c>
      <c r="Y7" s="44">
        <f>SUM(U7:X7)</f>
        <v>653.59999999999991</v>
      </c>
      <c r="AA7" s="21">
        <v>184.2</v>
      </c>
      <c r="AB7" s="21">
        <v>249.2</v>
      </c>
      <c r="AC7" s="21">
        <v>232.7</v>
      </c>
      <c r="AD7" s="78">
        <v>233.9</v>
      </c>
      <c r="AE7" s="44">
        <f>SUM(AA7:AD7)</f>
        <v>899.99999999999989</v>
      </c>
      <c r="AG7" s="21">
        <v>277.3</v>
      </c>
      <c r="AH7" s="21">
        <v>309.5</v>
      </c>
      <c r="AI7" s="21">
        <v>235.6</v>
      </c>
      <c r="AJ7" s="78">
        <v>244.3</v>
      </c>
      <c r="AK7" s="44">
        <f>SUM(AG7:AJ7)</f>
        <v>1066.7</v>
      </c>
      <c r="AM7" s="21">
        <v>294.60000000000002</v>
      </c>
      <c r="AN7" s="21">
        <v>291.10000000000002</v>
      </c>
      <c r="AO7" s="21">
        <v>272.3</v>
      </c>
      <c r="AP7" s="78">
        <f t="shared" ref="AP7:AP9" si="3">+AQ7-SUM(AM7:AO7)</f>
        <v>257.90000000000009</v>
      </c>
      <c r="AQ7" s="44">
        <v>1115.9000000000001</v>
      </c>
      <c r="AS7" s="4">
        <v>278</v>
      </c>
      <c r="AT7" s="4">
        <v>322</v>
      </c>
      <c r="AU7" s="4">
        <v>325</v>
      </c>
      <c r="AV7" s="4">
        <v>312</v>
      </c>
      <c r="AW7" s="23">
        <f>+SUM(AS7:AV7)</f>
        <v>1237</v>
      </c>
      <c r="AY7" s="4">
        <v>358</v>
      </c>
      <c r="AZ7" s="4">
        <v>392</v>
      </c>
      <c r="BA7" s="4">
        <v>351</v>
      </c>
      <c r="BB7" s="4">
        <f t="shared" ref="BB7:BB9" si="4">+BC7-SUM(AY7:BA7)</f>
        <v>348</v>
      </c>
      <c r="BC7" s="23">
        <v>1449</v>
      </c>
    </row>
    <row r="8" spans="1:55" ht="12.75" customHeight="1" x14ac:dyDescent="0.25">
      <c r="A8" s="2" t="s">
        <v>116</v>
      </c>
      <c r="C8" s="21">
        <v>16.399999999999999</v>
      </c>
      <c r="D8" s="21">
        <v>31.2</v>
      </c>
      <c r="E8" s="21">
        <v>30.3</v>
      </c>
      <c r="F8" s="78">
        <v>29</v>
      </c>
      <c r="G8" s="44">
        <f t="shared" si="0"/>
        <v>106.89999999999999</v>
      </c>
      <c r="H8" s="21"/>
      <c r="I8" s="21">
        <v>35.799999999999997</v>
      </c>
      <c r="J8" s="21">
        <v>44.7</v>
      </c>
      <c r="K8" s="21">
        <v>36.9</v>
      </c>
      <c r="L8" s="78">
        <v>36.79999999999999</v>
      </c>
      <c r="M8" s="44">
        <f t="shared" si="1"/>
        <v>154.19999999999999</v>
      </c>
      <c r="N8" s="21"/>
      <c r="O8" s="21">
        <v>26.9</v>
      </c>
      <c r="P8" s="21">
        <v>32.5</v>
      </c>
      <c r="Q8" s="21">
        <v>28.7</v>
      </c>
      <c r="R8" s="78">
        <v>30.700000000000006</v>
      </c>
      <c r="S8" s="44">
        <f t="shared" si="2"/>
        <v>118.8</v>
      </c>
      <c r="U8" s="21">
        <v>28.4</v>
      </c>
      <c r="V8" s="21">
        <v>36.200000000000003</v>
      </c>
      <c r="W8" s="21">
        <v>38.200000000000003</v>
      </c>
      <c r="X8" s="78">
        <v>38.6</v>
      </c>
      <c r="Y8" s="44">
        <f>SUM(U8:X8)</f>
        <v>141.4</v>
      </c>
      <c r="AA8" s="21">
        <v>46.1</v>
      </c>
      <c r="AB8" s="21">
        <v>65.3</v>
      </c>
      <c r="AC8" s="21">
        <v>45.6</v>
      </c>
      <c r="AD8" s="78">
        <v>49</v>
      </c>
      <c r="AE8" s="44">
        <f>SUM(AA8:AD8)</f>
        <v>206</v>
      </c>
      <c r="AG8" s="21">
        <v>43.8</v>
      </c>
      <c r="AH8" s="21">
        <v>47.2</v>
      </c>
      <c r="AI8" s="21">
        <v>56.1</v>
      </c>
      <c r="AJ8" s="78">
        <v>46.2</v>
      </c>
      <c r="AK8" s="44">
        <f>SUM(AG8:AJ8)</f>
        <v>193.3</v>
      </c>
      <c r="AM8" s="21">
        <v>47.5</v>
      </c>
      <c r="AN8" s="21">
        <v>51.7</v>
      </c>
      <c r="AO8" s="21">
        <v>47.4</v>
      </c>
      <c r="AP8" s="78">
        <f t="shared" si="3"/>
        <v>53</v>
      </c>
      <c r="AQ8" s="44">
        <v>199.6</v>
      </c>
      <c r="AS8" s="4">
        <v>74</v>
      </c>
      <c r="AT8" s="4">
        <v>64</v>
      </c>
      <c r="AU8" s="4">
        <v>60</v>
      </c>
      <c r="AV8" s="4">
        <v>60</v>
      </c>
      <c r="AW8" s="23">
        <f>+SUM(AS8:AV8)</f>
        <v>258</v>
      </c>
      <c r="AY8" s="4">
        <v>70</v>
      </c>
      <c r="AZ8" s="4">
        <v>70</v>
      </c>
      <c r="BA8" s="4">
        <v>98</v>
      </c>
      <c r="BB8" s="4">
        <f t="shared" si="4"/>
        <v>79</v>
      </c>
      <c r="BC8" s="23">
        <v>317</v>
      </c>
    </row>
    <row r="9" spans="1:55" ht="12.75" customHeight="1" x14ac:dyDescent="0.25">
      <c r="A9" s="2" t="s">
        <v>117</v>
      </c>
      <c r="C9" s="21">
        <v>-0.7</v>
      </c>
      <c r="D9" s="21">
        <v>-3.9</v>
      </c>
      <c r="E9" s="21">
        <v>-13</v>
      </c>
      <c r="F9" s="78">
        <v>-8.9</v>
      </c>
      <c r="G9" s="44">
        <f t="shared" si="0"/>
        <v>-26.5</v>
      </c>
      <c r="H9" s="21"/>
      <c r="I9" s="21">
        <v>-7.7</v>
      </c>
      <c r="J9" s="21">
        <v>-8.6999999999999993</v>
      </c>
      <c r="K9" s="21">
        <v>-8.8000000000000007</v>
      </c>
      <c r="L9" s="78">
        <v>-12.099999999999998</v>
      </c>
      <c r="M9" s="44">
        <f t="shared" si="1"/>
        <v>-37.299999999999997</v>
      </c>
      <c r="N9" s="21"/>
      <c r="O9" s="21">
        <v>-4.8</v>
      </c>
      <c r="P9" s="21">
        <v>-6.4</v>
      </c>
      <c r="Q9" s="21">
        <v>-6.7</v>
      </c>
      <c r="R9" s="78">
        <v>-0.49999999999999734</v>
      </c>
      <c r="S9" s="44">
        <f t="shared" si="2"/>
        <v>-18.399999999999995</v>
      </c>
      <c r="U9" s="21">
        <v>-10.5</v>
      </c>
      <c r="V9" s="21">
        <v>-8</v>
      </c>
      <c r="W9" s="21">
        <v>-10.8</v>
      </c>
      <c r="X9" s="78">
        <v>-15.8</v>
      </c>
      <c r="Y9" s="44">
        <f>SUM(U9:X9)</f>
        <v>-45.1</v>
      </c>
      <c r="AA9" s="21">
        <v>-6.8</v>
      </c>
      <c r="AB9" s="21">
        <v>-7.4</v>
      </c>
      <c r="AC9" s="21">
        <v>-8.8000000000000007</v>
      </c>
      <c r="AD9" s="78">
        <v>-10.3</v>
      </c>
      <c r="AE9" s="44">
        <f>SUM(AA9:AD9)</f>
        <v>-33.299999999999997</v>
      </c>
      <c r="AG9" s="21">
        <v>-5.8</v>
      </c>
      <c r="AH9" s="21">
        <v>-8.9</v>
      </c>
      <c r="AI9" s="21">
        <v>-13.7</v>
      </c>
      <c r="AJ9" s="78">
        <v>-19.7</v>
      </c>
      <c r="AK9" s="44">
        <f>SUM(AG9:AJ9)</f>
        <v>-48.099999999999994</v>
      </c>
      <c r="AM9" s="21">
        <v>-4.8</v>
      </c>
      <c r="AN9" s="21">
        <v>-39.299999999999997</v>
      </c>
      <c r="AO9" s="21">
        <v>-1.5</v>
      </c>
      <c r="AP9" s="78">
        <f t="shared" si="3"/>
        <v>-16.000000000000007</v>
      </c>
      <c r="AQ9" s="44">
        <v>-61.6</v>
      </c>
      <c r="AS9" s="4">
        <v>-16</v>
      </c>
      <c r="AT9" s="4">
        <v>-13</v>
      </c>
      <c r="AU9" s="4">
        <v>-17</v>
      </c>
      <c r="AV9" s="4">
        <v>-19</v>
      </c>
      <c r="AW9" s="23">
        <f>+SUM(AS9:AV9)</f>
        <v>-65</v>
      </c>
      <c r="AY9" s="4">
        <v>-33</v>
      </c>
      <c r="AZ9" s="4">
        <v>-34</v>
      </c>
      <c r="BA9" s="4">
        <v>-39</v>
      </c>
      <c r="BB9" s="4">
        <f t="shared" si="4"/>
        <v>-44</v>
      </c>
      <c r="BC9" s="23">
        <v>-150</v>
      </c>
    </row>
    <row r="10" spans="1:55" s="35" customFormat="1" ht="12.75" customHeight="1" x14ac:dyDescent="0.25">
      <c r="A10" s="31" t="s">
        <v>96</v>
      </c>
      <c r="C10" s="48">
        <f>+SUM(C6:C9)</f>
        <v>273.8</v>
      </c>
      <c r="D10" s="48">
        <f t="shared" ref="D10:F10" si="5">+SUM(D6:D9)</f>
        <v>390.3</v>
      </c>
      <c r="E10" s="48">
        <f t="shared" si="5"/>
        <v>396.6</v>
      </c>
      <c r="F10" s="81">
        <f t="shared" si="5"/>
        <v>368.20000000000005</v>
      </c>
      <c r="G10" s="49">
        <f>+SUM(G6:G9)</f>
        <v>1428.9</v>
      </c>
      <c r="H10" s="51"/>
      <c r="I10" s="48">
        <f>+SUM(I6:I9)</f>
        <v>351.1</v>
      </c>
      <c r="J10" s="48">
        <f t="shared" ref="J10" si="6">+SUM(J6:J9)</f>
        <v>407.20000000000005</v>
      </c>
      <c r="K10" s="48">
        <f t="shared" ref="K10" si="7">+SUM(K6:K9)</f>
        <v>366.99999999999994</v>
      </c>
      <c r="L10" s="81">
        <f t="shared" ref="L10" si="8">+SUM(L6:L9)</f>
        <v>309.2999999999999</v>
      </c>
      <c r="M10" s="49">
        <f>+SUM(M6:M9)</f>
        <v>1434.6000000000001</v>
      </c>
      <c r="N10" s="51"/>
      <c r="O10" s="48">
        <f>+SUM(O6:O9)</f>
        <v>279.79999999999995</v>
      </c>
      <c r="P10" s="48">
        <f t="shared" ref="P10" si="9">+SUM(P6:P9)</f>
        <v>337.80000000000007</v>
      </c>
      <c r="Q10" s="48">
        <f t="shared" ref="Q10" si="10">+SUM(Q6:Q9)</f>
        <v>308.60000000000002</v>
      </c>
      <c r="R10" s="81">
        <f t="shared" ref="R10" si="11">+SUM(R6:R9)</f>
        <v>341.99999999999994</v>
      </c>
      <c r="S10" s="49">
        <f>+SUM(S6:S9)</f>
        <v>1268.1999999999998</v>
      </c>
      <c r="U10" s="48">
        <f>+SUM(U6:U9)</f>
        <v>318.39999999999998</v>
      </c>
      <c r="V10" s="48">
        <f>+SUM(V6:V9)</f>
        <v>359.2</v>
      </c>
      <c r="W10" s="48">
        <f>+SUM(W6:W9)</f>
        <v>376.59999999999997</v>
      </c>
      <c r="X10" s="48">
        <f>+SUM(X6:X9)</f>
        <v>348.3</v>
      </c>
      <c r="Y10" s="49">
        <f>+SUM(Y6:Y9)</f>
        <v>1402.5</v>
      </c>
      <c r="AA10" s="48">
        <f>+SUM(AA6:AA9)</f>
        <v>414</v>
      </c>
      <c r="AB10" s="48">
        <f t="shared" ref="AB10:AD10" si="12">+SUM(AB6:AB9)</f>
        <v>498.00000000000006</v>
      </c>
      <c r="AC10" s="48">
        <f t="shared" si="12"/>
        <v>479.7</v>
      </c>
      <c r="AD10" s="48">
        <f t="shared" si="12"/>
        <v>436.2</v>
      </c>
      <c r="AE10" s="49">
        <f>+SUM(AE6:AE9)</f>
        <v>1827.8999999999999</v>
      </c>
      <c r="AG10" s="48">
        <f>+SUM(AG6:AG9)</f>
        <v>489.5</v>
      </c>
      <c r="AH10" s="48">
        <f t="shared" ref="AH10:AJ10" si="13">+SUM(AH6:AH9)</f>
        <v>578.00000000000011</v>
      </c>
      <c r="AI10" s="48">
        <f t="shared" si="13"/>
        <v>492.00000000000006</v>
      </c>
      <c r="AJ10" s="48">
        <f t="shared" si="13"/>
        <v>519.5</v>
      </c>
      <c r="AK10" s="49">
        <f>+SUM(AK6:AK9)</f>
        <v>2079.0000000000005</v>
      </c>
      <c r="AM10" s="48">
        <f>+SUM(AM6:AM9)</f>
        <v>589.5</v>
      </c>
      <c r="AN10" s="48">
        <f>+SUM(AN6:AN9)</f>
        <v>631.40000000000009</v>
      </c>
      <c r="AO10" s="48">
        <f>+SUM(AO6:AO9)</f>
        <v>661</v>
      </c>
      <c r="AP10" s="48">
        <f>+SUM(AP6:AP9)</f>
        <v>685.30000000000018</v>
      </c>
      <c r="AQ10" s="49">
        <f>+SUM(AQ6:AQ9)</f>
        <v>2567.1999999999998</v>
      </c>
      <c r="AS10" s="32">
        <f>+SUM(AS6:AS9)</f>
        <v>704</v>
      </c>
      <c r="AT10" s="32">
        <f>+SUM(AT6:AT9)</f>
        <v>802</v>
      </c>
      <c r="AU10" s="32">
        <f>+SUM(AU6:AU9)</f>
        <v>856</v>
      </c>
      <c r="AV10" s="32">
        <f>+SUM(AV6:AV9)</f>
        <v>890</v>
      </c>
      <c r="AW10" s="218">
        <f>+SUM(AS10:AV10)</f>
        <v>3252</v>
      </c>
      <c r="AY10" s="32">
        <f>+SUM(AY6:AY9)</f>
        <v>837</v>
      </c>
      <c r="AZ10" s="32">
        <f>+SUM(AZ6:AZ9)</f>
        <v>945</v>
      </c>
      <c r="BA10" s="32">
        <f>+SUM(BA6:BA9)</f>
        <v>936</v>
      </c>
      <c r="BB10" s="32">
        <f>+SUM(BB6:BB9)</f>
        <v>847</v>
      </c>
      <c r="BC10" s="218">
        <f>+SUM(BC6:BC9)</f>
        <v>3565</v>
      </c>
    </row>
    <row r="11" spans="1:55" ht="12.75" customHeight="1" x14ac:dyDescent="0.25">
      <c r="A11" s="2" t="s">
        <v>95</v>
      </c>
      <c r="C11" s="21">
        <v>7.5</v>
      </c>
      <c r="D11" s="21">
        <v>11.2</v>
      </c>
      <c r="E11" s="21">
        <v>11.2</v>
      </c>
      <c r="F11" s="78">
        <v>21</v>
      </c>
      <c r="G11" s="44">
        <f t="shared" ref="G11:G12" si="14">SUM(C11:F11)</f>
        <v>50.9</v>
      </c>
      <c r="H11" s="21"/>
      <c r="I11" s="21">
        <v>12.4</v>
      </c>
      <c r="J11" s="21">
        <v>17.600000000000001</v>
      </c>
      <c r="K11" s="21">
        <v>15.2</v>
      </c>
      <c r="L11" s="78">
        <v>22.500000000000004</v>
      </c>
      <c r="M11" s="44">
        <f t="shared" ref="M11:M12" si="15">SUM(I11:L11)</f>
        <v>67.7</v>
      </c>
      <c r="N11" s="21"/>
      <c r="O11" s="21">
        <v>14.5</v>
      </c>
      <c r="P11" s="21">
        <v>17.899999999999999</v>
      </c>
      <c r="Q11" s="21">
        <v>16.7</v>
      </c>
      <c r="R11" s="78">
        <v>25.499999999999996</v>
      </c>
      <c r="S11" s="44">
        <f t="shared" ref="S11:S12" si="16">SUM(O11:R11)</f>
        <v>74.599999999999994</v>
      </c>
      <c r="U11" s="21">
        <v>12.7</v>
      </c>
      <c r="V11" s="21">
        <v>14.6</v>
      </c>
      <c r="W11" s="21">
        <v>16.7</v>
      </c>
      <c r="X11" s="78">
        <v>25.9</v>
      </c>
      <c r="Y11" s="44">
        <f t="shared" ref="Y11:Y12" si="17">SUM(U11:X11)</f>
        <v>69.900000000000006</v>
      </c>
      <c r="AA11" s="21">
        <v>15.7</v>
      </c>
      <c r="AB11" s="21">
        <v>18.3</v>
      </c>
      <c r="AC11" s="21">
        <v>18.5</v>
      </c>
      <c r="AD11" s="78">
        <v>27.6</v>
      </c>
      <c r="AE11" s="44">
        <f t="shared" ref="AE11:AE12" si="18">SUM(AA11:AD11)</f>
        <v>80.099999999999994</v>
      </c>
      <c r="AG11" s="21">
        <v>16.100000000000001</v>
      </c>
      <c r="AH11" s="182"/>
      <c r="AI11" s="182"/>
      <c r="AJ11" s="185"/>
      <c r="AK11" s="186"/>
      <c r="AM11" s="182"/>
      <c r="AN11" s="21"/>
      <c r="AO11" s="21"/>
      <c r="AP11" s="21"/>
      <c r="AQ11" s="22"/>
      <c r="AS11" s="203"/>
      <c r="AT11" s="203"/>
      <c r="AU11" s="203"/>
      <c r="AV11" s="203"/>
      <c r="AW11" s="203"/>
      <c r="AY11" s="203"/>
      <c r="AZ11" s="203"/>
      <c r="BA11" s="203"/>
      <c r="BB11" s="203"/>
      <c r="BC11" s="203"/>
    </row>
    <row r="12" spans="1:55" ht="12.75" customHeight="1" x14ac:dyDescent="0.25">
      <c r="A12" s="2" t="s">
        <v>117</v>
      </c>
      <c r="C12" s="21">
        <v>0</v>
      </c>
      <c r="D12" s="21">
        <v>0</v>
      </c>
      <c r="E12" s="21">
        <v>0</v>
      </c>
      <c r="F12" s="78">
        <v>-0.5</v>
      </c>
      <c r="G12" s="44">
        <f t="shared" si="14"/>
        <v>-0.5</v>
      </c>
      <c r="H12" s="21"/>
      <c r="I12" s="21">
        <v>0</v>
      </c>
      <c r="J12" s="21">
        <v>-0.1</v>
      </c>
      <c r="K12" s="21">
        <v>-0.4</v>
      </c>
      <c r="L12" s="78">
        <v>-0.19999999999999996</v>
      </c>
      <c r="M12" s="44">
        <f t="shared" si="15"/>
        <v>-0.7</v>
      </c>
      <c r="N12" s="21"/>
      <c r="O12" s="21">
        <v>0</v>
      </c>
      <c r="P12" s="21">
        <v>-0.3</v>
      </c>
      <c r="Q12" s="21">
        <v>0</v>
      </c>
      <c r="R12" s="78">
        <v>-0.10000000000000003</v>
      </c>
      <c r="S12" s="44">
        <f t="shared" si="16"/>
        <v>-0.4</v>
      </c>
      <c r="U12" s="21">
        <v>0</v>
      </c>
      <c r="V12" s="21">
        <v>-1.4</v>
      </c>
      <c r="W12" s="21">
        <v>-0.2</v>
      </c>
      <c r="X12" s="78">
        <v>-0.6</v>
      </c>
      <c r="Y12" s="44">
        <f t="shared" si="17"/>
        <v>-2.1999999999999997</v>
      </c>
      <c r="AA12" s="21">
        <v>-0.1</v>
      </c>
      <c r="AB12" s="21">
        <v>-0.7</v>
      </c>
      <c r="AC12" s="21">
        <v>0</v>
      </c>
      <c r="AD12" s="78">
        <v>-0.5</v>
      </c>
      <c r="AE12" s="44">
        <f t="shared" si="18"/>
        <v>-1.2999999999999998</v>
      </c>
      <c r="AG12" s="21">
        <v>0</v>
      </c>
      <c r="AH12" s="182"/>
      <c r="AI12" s="182"/>
      <c r="AJ12" s="185"/>
      <c r="AK12" s="186"/>
      <c r="AM12" s="182"/>
      <c r="AN12" s="21"/>
      <c r="AO12" s="21"/>
      <c r="AP12" s="21"/>
      <c r="AQ12" s="22"/>
      <c r="AS12" s="203"/>
      <c r="AT12" s="203"/>
      <c r="AU12" s="203"/>
      <c r="AV12" s="203"/>
      <c r="AW12" s="203"/>
      <c r="AY12" s="203"/>
      <c r="AZ12" s="203"/>
      <c r="BA12" s="203"/>
      <c r="BB12" s="203"/>
      <c r="BC12" s="203"/>
    </row>
    <row r="13" spans="1:55" s="35" customFormat="1" ht="12.75" customHeight="1" x14ac:dyDescent="0.25">
      <c r="A13" s="31" t="s">
        <v>98</v>
      </c>
      <c r="C13" s="48">
        <f>+SUM(C10:C12)</f>
        <v>281.3</v>
      </c>
      <c r="D13" s="48">
        <f t="shared" ref="D13:G13" si="19">+SUM(D10:D12)</f>
        <v>401.5</v>
      </c>
      <c r="E13" s="48">
        <f t="shared" si="19"/>
        <v>407.8</v>
      </c>
      <c r="F13" s="81">
        <f t="shared" si="19"/>
        <v>388.70000000000005</v>
      </c>
      <c r="G13" s="49">
        <f t="shared" si="19"/>
        <v>1479.3000000000002</v>
      </c>
      <c r="H13" s="51"/>
      <c r="I13" s="48">
        <f t="shared" ref="I13:M13" si="20">+SUM(I10:I12)</f>
        <v>363.5</v>
      </c>
      <c r="J13" s="48">
        <f t="shared" si="20"/>
        <v>424.70000000000005</v>
      </c>
      <c r="K13" s="48">
        <f t="shared" si="20"/>
        <v>381.79999999999995</v>
      </c>
      <c r="L13" s="81">
        <f t="shared" si="20"/>
        <v>331.59999999999991</v>
      </c>
      <c r="M13" s="49">
        <f t="shared" si="20"/>
        <v>1501.6000000000001</v>
      </c>
      <c r="N13" s="51"/>
      <c r="O13" s="48">
        <f t="shared" ref="O13:R13" si="21">+SUM(O10:O12)</f>
        <v>294.29999999999995</v>
      </c>
      <c r="P13" s="48">
        <f t="shared" si="21"/>
        <v>355.40000000000003</v>
      </c>
      <c r="Q13" s="48">
        <f t="shared" si="21"/>
        <v>325.3</v>
      </c>
      <c r="R13" s="81">
        <f t="shared" si="21"/>
        <v>367.39999999999992</v>
      </c>
      <c r="S13" s="49">
        <f>+SUM(S10:S12)</f>
        <v>1342.3999999999996</v>
      </c>
      <c r="U13" s="48">
        <f t="shared" ref="U13:Y13" si="22">+SUM(U10:U12)</f>
        <v>331.09999999999997</v>
      </c>
      <c r="V13" s="48">
        <f t="shared" si="22"/>
        <v>372.40000000000003</v>
      </c>
      <c r="W13" s="48">
        <f t="shared" si="22"/>
        <v>393.09999999999997</v>
      </c>
      <c r="X13" s="48">
        <f t="shared" si="22"/>
        <v>373.59999999999997</v>
      </c>
      <c r="Y13" s="49">
        <f t="shared" si="22"/>
        <v>1470.2</v>
      </c>
      <c r="AA13" s="48">
        <f t="shared" ref="AA13:AE13" si="23">+SUM(AA10:AA12)</f>
        <v>429.59999999999997</v>
      </c>
      <c r="AB13" s="48">
        <f t="shared" ref="AB13:AD13" si="24">+SUM(AB10:AB12)</f>
        <v>515.6</v>
      </c>
      <c r="AC13" s="48">
        <f t="shared" si="24"/>
        <v>498.2</v>
      </c>
      <c r="AD13" s="48">
        <f t="shared" si="24"/>
        <v>463.3</v>
      </c>
      <c r="AE13" s="49">
        <f t="shared" si="23"/>
        <v>1906.6999999999998</v>
      </c>
      <c r="AG13" s="48">
        <f t="shared" ref="AG13:AK13" si="25">+SUM(AG10:AG12)</f>
        <v>505.6</v>
      </c>
      <c r="AH13" s="182">
        <f t="shared" si="25"/>
        <v>578.00000000000011</v>
      </c>
      <c r="AI13" s="182">
        <f t="shared" si="25"/>
        <v>492.00000000000006</v>
      </c>
      <c r="AJ13" s="185">
        <f t="shared" si="25"/>
        <v>519.5</v>
      </c>
      <c r="AK13" s="186">
        <f t="shared" si="25"/>
        <v>2079.0000000000005</v>
      </c>
      <c r="AM13" s="182"/>
      <c r="AN13" s="48"/>
      <c r="AO13" s="48"/>
      <c r="AP13" s="48"/>
      <c r="AQ13" s="49"/>
      <c r="AS13" s="203"/>
      <c r="AT13" s="203"/>
      <c r="AU13" s="203"/>
      <c r="AV13" s="203"/>
      <c r="AW13" s="203"/>
      <c r="AY13" s="203"/>
      <c r="AZ13" s="203"/>
      <c r="BA13" s="203"/>
      <c r="BB13" s="203"/>
      <c r="BC13" s="203"/>
    </row>
    <row r="14" spans="1:55" s="38" customFormat="1" ht="12.75" customHeight="1" x14ac:dyDescent="0.25">
      <c r="C14" s="79"/>
      <c r="D14" s="79"/>
      <c r="E14" s="79"/>
      <c r="F14" s="82"/>
      <c r="G14" s="80"/>
      <c r="H14" s="79"/>
      <c r="I14" s="79"/>
      <c r="J14" s="79"/>
      <c r="K14" s="79"/>
      <c r="L14" s="82"/>
      <c r="M14" s="80"/>
      <c r="N14" s="79"/>
      <c r="O14" s="79"/>
      <c r="P14" s="79"/>
      <c r="Q14" s="79"/>
      <c r="R14" s="82"/>
      <c r="S14" s="80"/>
      <c r="U14" s="79"/>
      <c r="V14" s="79"/>
      <c r="W14" s="79"/>
      <c r="X14" s="82"/>
      <c r="Y14" s="80"/>
      <c r="AA14" s="79"/>
      <c r="AB14" s="79"/>
      <c r="AC14" s="79"/>
      <c r="AD14" s="82"/>
      <c r="AE14" s="80"/>
      <c r="AG14" s="79"/>
      <c r="AH14" s="79"/>
      <c r="AI14" s="79"/>
      <c r="AJ14" s="82"/>
      <c r="AK14" s="80"/>
      <c r="AM14" s="79"/>
      <c r="AN14" s="79"/>
      <c r="AO14" s="79"/>
      <c r="AP14" s="82"/>
      <c r="AQ14" s="80"/>
      <c r="AS14" s="204"/>
      <c r="AT14" s="79"/>
      <c r="AU14" s="204"/>
      <c r="AV14" s="204"/>
      <c r="AW14" s="37"/>
      <c r="AY14" s="204"/>
      <c r="AZ14" s="79"/>
      <c r="BA14" s="204"/>
      <c r="BB14" s="204"/>
      <c r="BC14" s="37"/>
    </row>
    <row r="15" spans="1:55" ht="12.75" customHeight="1" x14ac:dyDescent="0.25">
      <c r="A15" s="1" t="s">
        <v>127</v>
      </c>
      <c r="G15" s="22"/>
      <c r="H15" s="21"/>
      <c r="M15" s="22"/>
      <c r="N15" s="21"/>
      <c r="S15" s="22"/>
      <c r="Y15" s="22"/>
      <c r="AE15" s="22"/>
      <c r="AK15" s="22"/>
      <c r="AQ15" s="22"/>
      <c r="AS15" s="4"/>
      <c r="AU15" s="4"/>
      <c r="AV15" s="4"/>
      <c r="AW15" s="23"/>
      <c r="AY15" s="4"/>
      <c r="BA15" s="4"/>
      <c r="BB15" s="4"/>
      <c r="BC15" s="23"/>
    </row>
    <row r="16" spans="1:55" ht="12.75" customHeight="1" x14ac:dyDescent="0.25">
      <c r="A16" s="2" t="s">
        <v>114</v>
      </c>
      <c r="C16" s="21">
        <v>73.7</v>
      </c>
      <c r="D16" s="21">
        <v>154.6</v>
      </c>
      <c r="E16" s="21">
        <v>182.9</v>
      </c>
      <c r="F16" s="78">
        <v>177.8</v>
      </c>
      <c r="G16" s="44">
        <f>SUM(C16:F16)</f>
        <v>589</v>
      </c>
      <c r="H16" s="21"/>
      <c r="I16" s="21">
        <v>139.5</v>
      </c>
      <c r="J16" s="21">
        <v>160.9</v>
      </c>
      <c r="K16" s="21">
        <v>166.4</v>
      </c>
      <c r="L16" s="78">
        <v>111.1</v>
      </c>
      <c r="M16" s="44">
        <f>SUM(I16:L16)</f>
        <v>577.9</v>
      </c>
      <c r="N16" s="21"/>
      <c r="O16" s="21">
        <v>92.2</v>
      </c>
      <c r="P16" s="21">
        <v>111</v>
      </c>
      <c r="Q16" s="21">
        <v>109.8</v>
      </c>
      <c r="R16" s="78">
        <v>142.60000000000002</v>
      </c>
      <c r="S16" s="44">
        <f>SUM(O16:R16)</f>
        <v>455.6</v>
      </c>
      <c r="U16" s="21">
        <v>123.6</v>
      </c>
      <c r="V16" s="21">
        <v>134.69999999999999</v>
      </c>
      <c r="W16" s="21">
        <v>165</v>
      </c>
      <c r="X16" s="78">
        <v>155.19999999999999</v>
      </c>
      <c r="Y16" s="44">
        <f>SUM(U16:X16)</f>
        <v>578.5</v>
      </c>
      <c r="AA16" s="21">
        <v>160.5</v>
      </c>
      <c r="AB16" s="21">
        <v>162.69999999999999</v>
      </c>
      <c r="AC16" s="21">
        <v>178.1</v>
      </c>
      <c r="AD16" s="78">
        <v>138.80000000000001</v>
      </c>
      <c r="AE16" s="44">
        <f>SUM(AA16:AD16)</f>
        <v>640.09999999999991</v>
      </c>
      <c r="AG16" s="21">
        <v>150.9</v>
      </c>
      <c r="AH16" s="21">
        <v>195.9</v>
      </c>
      <c r="AI16" s="21">
        <v>185.9</v>
      </c>
      <c r="AJ16" s="78">
        <v>216.8</v>
      </c>
      <c r="AK16" s="44">
        <f>SUM(AG16:AJ16)</f>
        <v>749.5</v>
      </c>
      <c r="AM16" s="21">
        <v>215</v>
      </c>
      <c r="AN16" s="21">
        <v>285.3</v>
      </c>
      <c r="AO16" s="21">
        <v>301</v>
      </c>
      <c r="AP16" s="78">
        <f>+AQ16-SUM(AM16:AO16)</f>
        <v>350.10000000000014</v>
      </c>
      <c r="AQ16" s="44">
        <v>1151.4000000000001</v>
      </c>
      <c r="AS16" s="4">
        <v>321</v>
      </c>
      <c r="AT16" s="4">
        <v>379</v>
      </c>
      <c r="AU16" s="4">
        <v>429</v>
      </c>
      <c r="AV16" s="4">
        <v>469</v>
      </c>
      <c r="AW16" s="23">
        <f>+SUM(AS16:AV16)</f>
        <v>1598</v>
      </c>
      <c r="AY16" s="4">
        <v>388</v>
      </c>
      <c r="AZ16" s="4">
        <v>450</v>
      </c>
      <c r="BA16" s="4">
        <v>459</v>
      </c>
      <c r="BB16" s="4">
        <f>+BC16-SUM(AY16:BA16)</f>
        <v>409</v>
      </c>
      <c r="BC16" s="23">
        <v>1706</v>
      </c>
    </row>
    <row r="17" spans="1:55" ht="12.75" customHeight="1" x14ac:dyDescent="0.25">
      <c r="A17" s="2" t="s">
        <v>115</v>
      </c>
      <c r="C17" s="21">
        <v>101.6</v>
      </c>
      <c r="D17" s="21">
        <v>108.3</v>
      </c>
      <c r="E17" s="21">
        <v>103.2</v>
      </c>
      <c r="F17" s="78">
        <v>86.8</v>
      </c>
      <c r="G17" s="44">
        <f t="shared" ref="G17:G19" si="26">SUM(C17:F17)</f>
        <v>399.9</v>
      </c>
      <c r="H17" s="21"/>
      <c r="I17" s="21">
        <v>91.7</v>
      </c>
      <c r="J17" s="21">
        <v>115.1</v>
      </c>
      <c r="K17" s="21">
        <v>97.2</v>
      </c>
      <c r="L17" s="78">
        <v>96.500000000000014</v>
      </c>
      <c r="M17" s="44">
        <f t="shared" ref="M17:M19" si="27">SUM(I17:L17)</f>
        <v>400.5</v>
      </c>
      <c r="N17" s="21"/>
      <c r="O17" s="21">
        <v>91.7</v>
      </c>
      <c r="P17" s="21">
        <v>106.1</v>
      </c>
      <c r="Q17" s="21">
        <v>98.9</v>
      </c>
      <c r="R17" s="78">
        <v>92.400000000000034</v>
      </c>
      <c r="S17" s="44">
        <f t="shared" ref="S17:S19" si="28">SUM(O17:R17)</f>
        <v>389.10000000000008</v>
      </c>
      <c r="U17" s="21">
        <v>94.1</v>
      </c>
      <c r="V17" s="21">
        <v>113.5</v>
      </c>
      <c r="W17" s="21">
        <v>102.5</v>
      </c>
      <c r="X17" s="78">
        <v>83.6</v>
      </c>
      <c r="Y17" s="44">
        <f t="shared" ref="Y17:Y19" si="29">SUM(U17:X17)</f>
        <v>393.70000000000005</v>
      </c>
      <c r="AA17" s="21">
        <v>95.8</v>
      </c>
      <c r="AB17" s="21">
        <v>123.6</v>
      </c>
      <c r="AC17" s="21">
        <v>118.4</v>
      </c>
      <c r="AD17" s="78">
        <v>112.4</v>
      </c>
      <c r="AE17" s="44">
        <f t="shared" ref="AE17:AE19" si="30">SUM(AA17:AD17)</f>
        <v>450.19999999999993</v>
      </c>
      <c r="AG17" s="21">
        <v>131.1</v>
      </c>
      <c r="AH17" s="21">
        <v>147.9</v>
      </c>
      <c r="AI17" s="21">
        <v>129</v>
      </c>
      <c r="AJ17" s="78">
        <v>144</v>
      </c>
      <c r="AK17" s="44">
        <f t="shared" ref="AK17:AK19" si="31">SUM(AG17:AJ17)</f>
        <v>552</v>
      </c>
      <c r="AM17" s="21">
        <v>164</v>
      </c>
      <c r="AN17" s="21">
        <v>170.3</v>
      </c>
      <c r="AO17" s="21">
        <v>154.5</v>
      </c>
      <c r="AP17" s="78">
        <f t="shared" ref="AP17:AP19" si="32">+AQ17-SUM(AM17:AO17)</f>
        <v>148.90000000000003</v>
      </c>
      <c r="AQ17" s="44">
        <v>637.70000000000005</v>
      </c>
      <c r="AS17" s="4">
        <v>153</v>
      </c>
      <c r="AT17" s="4">
        <v>175</v>
      </c>
      <c r="AU17" s="4">
        <v>183</v>
      </c>
      <c r="AV17" s="4">
        <v>178</v>
      </c>
      <c r="AW17" s="23">
        <f>+SUM(AS17:AV17)</f>
        <v>689</v>
      </c>
      <c r="AY17" s="4">
        <v>203</v>
      </c>
      <c r="AZ17" s="4">
        <v>234</v>
      </c>
      <c r="BA17" s="4">
        <v>208</v>
      </c>
      <c r="BB17" s="4">
        <f t="shared" ref="BB17:BB19" si="33">+BC17-SUM(AY17:BA17)</f>
        <v>197</v>
      </c>
      <c r="BC17" s="23">
        <v>842</v>
      </c>
    </row>
    <row r="18" spans="1:55" ht="12.75" customHeight="1" x14ac:dyDescent="0.25">
      <c r="A18" s="2" t="s">
        <v>116</v>
      </c>
      <c r="C18" s="21">
        <v>13.5</v>
      </c>
      <c r="D18" s="21">
        <v>26.4</v>
      </c>
      <c r="E18" s="21">
        <v>24.2</v>
      </c>
      <c r="F18" s="78">
        <v>24.6</v>
      </c>
      <c r="G18" s="44">
        <f t="shared" si="26"/>
        <v>88.699999999999989</v>
      </c>
      <c r="H18" s="21"/>
      <c r="I18" s="21">
        <v>30.2</v>
      </c>
      <c r="J18" s="21">
        <v>37.1</v>
      </c>
      <c r="K18" s="21">
        <v>30.6</v>
      </c>
      <c r="L18" s="78">
        <v>31.5</v>
      </c>
      <c r="M18" s="44">
        <f t="shared" si="27"/>
        <v>129.4</v>
      </c>
      <c r="N18" s="21"/>
      <c r="O18" s="21">
        <v>25.1</v>
      </c>
      <c r="P18" s="21">
        <v>32.4</v>
      </c>
      <c r="Q18" s="21">
        <v>28.6</v>
      </c>
      <c r="R18" s="78">
        <v>30.599999999999994</v>
      </c>
      <c r="S18" s="44">
        <f t="shared" si="28"/>
        <v>116.69999999999999</v>
      </c>
      <c r="U18" s="21">
        <v>28.4</v>
      </c>
      <c r="V18" s="21">
        <v>36.200000000000003</v>
      </c>
      <c r="W18" s="21">
        <v>38.200000000000003</v>
      </c>
      <c r="X18" s="78">
        <v>38.5</v>
      </c>
      <c r="Y18" s="44">
        <f t="shared" si="29"/>
        <v>141.30000000000001</v>
      </c>
      <c r="AA18" s="21">
        <v>46.1</v>
      </c>
      <c r="AB18" s="21">
        <v>65.2</v>
      </c>
      <c r="AC18" s="21">
        <v>45.5</v>
      </c>
      <c r="AD18" s="78">
        <v>49</v>
      </c>
      <c r="AE18" s="44">
        <f t="shared" si="30"/>
        <v>205.8</v>
      </c>
      <c r="AG18" s="21">
        <v>43.6</v>
      </c>
      <c r="AH18" s="21">
        <v>47.2</v>
      </c>
      <c r="AI18" s="21">
        <v>56.3</v>
      </c>
      <c r="AJ18" s="78">
        <v>46.1</v>
      </c>
      <c r="AK18" s="44">
        <f t="shared" si="31"/>
        <v>193.20000000000002</v>
      </c>
      <c r="AM18" s="21">
        <v>47.5</v>
      </c>
      <c r="AN18" s="21">
        <v>51.7</v>
      </c>
      <c r="AO18" s="21">
        <v>47.4</v>
      </c>
      <c r="AP18" s="78">
        <f t="shared" si="32"/>
        <v>53</v>
      </c>
      <c r="AQ18" s="44">
        <v>199.6</v>
      </c>
      <c r="AS18" s="4">
        <v>74</v>
      </c>
      <c r="AT18" s="4">
        <v>64</v>
      </c>
      <c r="AU18" s="4">
        <v>60</v>
      </c>
      <c r="AV18" s="4">
        <v>59</v>
      </c>
      <c r="AW18" s="23">
        <f>+SUM(AS18:AV18)</f>
        <v>257</v>
      </c>
      <c r="AY18" s="4">
        <v>70</v>
      </c>
      <c r="AZ18" s="4">
        <v>70</v>
      </c>
      <c r="BA18" s="4">
        <v>98</v>
      </c>
      <c r="BB18" s="4">
        <f t="shared" si="33"/>
        <v>79</v>
      </c>
      <c r="BC18" s="23">
        <v>317</v>
      </c>
    </row>
    <row r="19" spans="1:55" ht="12.75" customHeight="1" x14ac:dyDescent="0.25">
      <c r="A19" s="30" t="s">
        <v>117</v>
      </c>
      <c r="B19" s="30"/>
      <c r="C19" s="46">
        <v>-3.6</v>
      </c>
      <c r="D19" s="46">
        <v>-1.2</v>
      </c>
      <c r="E19" s="46">
        <v>-7.1</v>
      </c>
      <c r="F19" s="145">
        <v>-7.7</v>
      </c>
      <c r="G19" s="47">
        <f t="shared" si="26"/>
        <v>-19.599999999999998</v>
      </c>
      <c r="H19" s="21"/>
      <c r="I19" s="46">
        <v>-6.9</v>
      </c>
      <c r="J19" s="46">
        <v>-6.7</v>
      </c>
      <c r="K19" s="46">
        <v>-7.3</v>
      </c>
      <c r="L19" s="145">
        <v>-6.799999999999998</v>
      </c>
      <c r="M19" s="47">
        <f t="shared" si="27"/>
        <v>-27.7</v>
      </c>
      <c r="N19" s="21"/>
      <c r="O19" s="46">
        <v>-3.6</v>
      </c>
      <c r="P19" s="46">
        <v>-4.5</v>
      </c>
      <c r="Q19" s="46">
        <v>-4.9000000000000004</v>
      </c>
      <c r="R19" s="145">
        <v>-3.3999999999999986</v>
      </c>
      <c r="S19" s="47">
        <f t="shared" si="28"/>
        <v>-16.399999999999999</v>
      </c>
      <c r="U19" s="46">
        <v>-5.8</v>
      </c>
      <c r="V19" s="46">
        <v>-6.6</v>
      </c>
      <c r="W19" s="46">
        <v>-5.5</v>
      </c>
      <c r="X19" s="145">
        <v>-8.6</v>
      </c>
      <c r="Y19" s="47">
        <f t="shared" si="29"/>
        <v>-26.5</v>
      </c>
      <c r="AA19" s="46">
        <v>-6.4</v>
      </c>
      <c r="AB19" s="46">
        <v>-7.3</v>
      </c>
      <c r="AC19" s="46">
        <v>-8.8000000000000007</v>
      </c>
      <c r="AD19" s="145">
        <v>-10.5</v>
      </c>
      <c r="AE19" s="47">
        <f t="shared" si="30"/>
        <v>-33</v>
      </c>
      <c r="AG19" s="46">
        <v>-6.4</v>
      </c>
      <c r="AH19" s="46">
        <v>-9.9</v>
      </c>
      <c r="AI19" s="46">
        <v>-13.5</v>
      </c>
      <c r="AJ19" s="145">
        <v>-18.100000000000001</v>
      </c>
      <c r="AK19" s="47">
        <f t="shared" si="31"/>
        <v>-47.900000000000006</v>
      </c>
      <c r="AM19" s="46">
        <v>-4.8</v>
      </c>
      <c r="AN19" s="46">
        <v>-39.1</v>
      </c>
      <c r="AO19" s="46">
        <v>-1.5</v>
      </c>
      <c r="AP19" s="78">
        <f t="shared" si="32"/>
        <v>-15.899999999999999</v>
      </c>
      <c r="AQ19" s="44">
        <v>-61.3</v>
      </c>
      <c r="AS19" s="205">
        <v>-14</v>
      </c>
      <c r="AT19" s="205">
        <v>-13</v>
      </c>
      <c r="AU19" s="205">
        <v>-15</v>
      </c>
      <c r="AV19" s="205">
        <v>-13</v>
      </c>
      <c r="AW19" s="23">
        <f>+SUM(AS19:AV19)</f>
        <v>-55</v>
      </c>
      <c r="AY19" s="205">
        <v>-31</v>
      </c>
      <c r="AZ19" s="205">
        <v>-31</v>
      </c>
      <c r="BA19" s="205">
        <v>-39</v>
      </c>
      <c r="BB19" s="205">
        <f t="shared" si="33"/>
        <v>-42</v>
      </c>
      <c r="BC19" s="23">
        <v>-143</v>
      </c>
    </row>
    <row r="20" spans="1:55" s="35" customFormat="1" ht="12.75" customHeight="1" x14ac:dyDescent="0.25">
      <c r="A20" s="31" t="s">
        <v>96</v>
      </c>
      <c r="C20" s="48">
        <f>+SUM(C16:C19)</f>
        <v>185.20000000000002</v>
      </c>
      <c r="D20" s="48">
        <f t="shared" ref="D20" si="34">+SUM(D16:D19)</f>
        <v>288.09999999999997</v>
      </c>
      <c r="E20" s="48">
        <f t="shared" ref="E20" si="35">+SUM(E16:E19)</f>
        <v>303.2</v>
      </c>
      <c r="F20" s="81">
        <f t="shared" ref="F20" si="36">+SUM(F16:F19)</f>
        <v>281.50000000000006</v>
      </c>
      <c r="G20" s="49">
        <f>+SUM(G16:G19)</f>
        <v>1058</v>
      </c>
      <c r="H20" s="51"/>
      <c r="I20" s="48">
        <f>+SUM(I16:I19)</f>
        <v>254.49999999999997</v>
      </c>
      <c r="J20" s="48">
        <f t="shared" ref="J20" si="37">+SUM(J16:J19)</f>
        <v>306.40000000000003</v>
      </c>
      <c r="K20" s="48">
        <f t="shared" ref="K20" si="38">+SUM(K16:K19)</f>
        <v>286.90000000000003</v>
      </c>
      <c r="L20" s="81">
        <f t="shared" ref="L20" si="39">+SUM(L16:L19)</f>
        <v>232.3</v>
      </c>
      <c r="M20" s="49">
        <f>+SUM(M16:M19)</f>
        <v>1080.0999999999999</v>
      </c>
      <c r="N20" s="51"/>
      <c r="O20" s="48">
        <f>+SUM(O16:O19)</f>
        <v>205.4</v>
      </c>
      <c r="P20" s="48">
        <f t="shared" ref="P20" si="40">+SUM(P16:P19)</f>
        <v>245</v>
      </c>
      <c r="Q20" s="48">
        <f t="shared" ref="Q20" si="41">+SUM(Q16:Q19)</f>
        <v>232.39999999999998</v>
      </c>
      <c r="R20" s="81">
        <f t="shared" ref="R20" si="42">+SUM(R16:R19)</f>
        <v>262.20000000000005</v>
      </c>
      <c r="S20" s="49">
        <f>+SUM(S16:S19)</f>
        <v>945.00000000000011</v>
      </c>
      <c r="U20" s="48">
        <f>+SUM(U16:U19)</f>
        <v>240.29999999999998</v>
      </c>
      <c r="V20" s="48">
        <f>+SUM(V16:V19)</f>
        <v>277.79999999999995</v>
      </c>
      <c r="W20" s="48">
        <f>+SUM(W16:W19)</f>
        <v>300.2</v>
      </c>
      <c r="X20" s="48">
        <f>+SUM(X16:X19)</f>
        <v>268.69999999999993</v>
      </c>
      <c r="Y20" s="49">
        <f>+SUM(Y16:Y19)</f>
        <v>1087</v>
      </c>
      <c r="AA20" s="48">
        <f>+SUM(AA16:AA19)</f>
        <v>296.00000000000006</v>
      </c>
      <c r="AB20" s="48">
        <f t="shared" ref="AB20:AD20" si="43">+SUM(AB16:AB19)</f>
        <v>344.19999999999993</v>
      </c>
      <c r="AC20" s="48">
        <f t="shared" si="43"/>
        <v>333.2</v>
      </c>
      <c r="AD20" s="48">
        <f t="shared" si="43"/>
        <v>289.70000000000005</v>
      </c>
      <c r="AE20" s="49">
        <f>+SUM(AE16:AE19)</f>
        <v>1263.0999999999997</v>
      </c>
      <c r="AG20" s="48">
        <f>+SUM(AG16:AG19)</f>
        <v>319.20000000000005</v>
      </c>
      <c r="AH20" s="48">
        <f t="shared" ref="AH20:AJ20" si="44">+SUM(AH16:AH19)</f>
        <v>381.1</v>
      </c>
      <c r="AI20" s="48">
        <f t="shared" si="44"/>
        <v>357.7</v>
      </c>
      <c r="AJ20" s="48">
        <f t="shared" si="44"/>
        <v>388.8</v>
      </c>
      <c r="AK20" s="49">
        <f>+SUM(AK16:AK19)</f>
        <v>1446.8</v>
      </c>
      <c r="AM20" s="48">
        <f>+SUM(AM16:AM19)</f>
        <v>421.7</v>
      </c>
      <c r="AN20" s="48">
        <f>+SUM(AN16:AN19)</f>
        <v>468.2</v>
      </c>
      <c r="AO20" s="48">
        <f>+SUM(AO16:AO19)</f>
        <v>501.4</v>
      </c>
      <c r="AP20" s="48">
        <f>+SUM(AP16:AP19)</f>
        <v>536.10000000000025</v>
      </c>
      <c r="AQ20" s="49">
        <f>+SUM(AQ16:AQ19)</f>
        <v>1927.4</v>
      </c>
      <c r="AS20" s="32">
        <f>+SUM(AS16:AS19)</f>
        <v>534</v>
      </c>
      <c r="AT20" s="32">
        <f>+SUM(AT16:AT19)</f>
        <v>605</v>
      </c>
      <c r="AU20" s="32">
        <f>+SUM(AU16:AU19)</f>
        <v>657</v>
      </c>
      <c r="AV20" s="32">
        <f>+SUM(AV16:AV19)</f>
        <v>693</v>
      </c>
      <c r="AW20" s="218">
        <f>+SUM(AS20:AV20)</f>
        <v>2489</v>
      </c>
      <c r="AY20" s="32">
        <f>+SUM(AY16:AY19)</f>
        <v>630</v>
      </c>
      <c r="AZ20" s="32">
        <f>+SUM(AZ16:AZ19)</f>
        <v>723</v>
      </c>
      <c r="BA20" s="32">
        <f>+SUM(BA16:BA19)</f>
        <v>726</v>
      </c>
      <c r="BB20" s="32">
        <f>+SUM(BB16:BB19)</f>
        <v>643</v>
      </c>
      <c r="BC20" s="218">
        <f>+SUM(BC16:BC19)</f>
        <v>2722</v>
      </c>
    </row>
    <row r="21" spans="1:55" s="146" customFormat="1" ht="12.75" customHeight="1" x14ac:dyDescent="0.25">
      <c r="A21" s="2" t="s">
        <v>95</v>
      </c>
      <c r="B21" s="2"/>
      <c r="C21" s="21">
        <v>7.5</v>
      </c>
      <c r="D21" s="21">
        <v>11.2</v>
      </c>
      <c r="E21" s="21">
        <v>11.2</v>
      </c>
      <c r="F21" s="78">
        <v>21</v>
      </c>
      <c r="G21" s="44">
        <f t="shared" ref="G21:G22" si="45">SUM(C21:F21)</f>
        <v>50.9</v>
      </c>
      <c r="H21" s="149"/>
      <c r="I21" s="21">
        <v>12.4</v>
      </c>
      <c r="J21" s="21">
        <v>17.600000000000001</v>
      </c>
      <c r="K21" s="21">
        <v>15.2</v>
      </c>
      <c r="L21" s="78">
        <v>22.500000000000004</v>
      </c>
      <c r="M21" s="44">
        <f t="shared" ref="M21:M22" si="46">SUM(I21:L21)</f>
        <v>67.7</v>
      </c>
      <c r="N21" s="149"/>
      <c r="O21" s="21">
        <v>14.5</v>
      </c>
      <c r="P21" s="21">
        <v>17.899999999999999</v>
      </c>
      <c r="Q21" s="21">
        <v>16.7</v>
      </c>
      <c r="R21" s="78">
        <v>25.499999999999996</v>
      </c>
      <c r="S21" s="44">
        <f t="shared" ref="S21:S22" si="47">SUM(O21:R21)</f>
        <v>74.599999999999994</v>
      </c>
      <c r="U21" s="21">
        <v>12.7</v>
      </c>
      <c r="V21" s="21">
        <v>14.6</v>
      </c>
      <c r="W21" s="21">
        <v>16.7</v>
      </c>
      <c r="X21" s="78">
        <v>25.9</v>
      </c>
      <c r="Y21" s="44">
        <f t="shared" ref="Y21:Y22" si="48">SUM(U21:X21)</f>
        <v>69.900000000000006</v>
      </c>
      <c r="AA21" s="21">
        <v>15.7</v>
      </c>
      <c r="AB21" s="21">
        <v>18.3</v>
      </c>
      <c r="AC21" s="21">
        <v>18.5</v>
      </c>
      <c r="AD21" s="78">
        <v>27.6</v>
      </c>
      <c r="AE21" s="44">
        <f t="shared" ref="AE21:AE22" si="49">SUM(AA21:AD21)</f>
        <v>80.099999999999994</v>
      </c>
      <c r="AG21" s="21">
        <v>16.100000000000001</v>
      </c>
      <c r="AH21" s="182"/>
      <c r="AI21" s="182"/>
      <c r="AJ21" s="185"/>
      <c r="AK21" s="186"/>
      <c r="AM21" s="185"/>
      <c r="AN21" s="21"/>
      <c r="AO21" s="21"/>
      <c r="AP21" s="21"/>
      <c r="AQ21" s="44"/>
      <c r="AS21" s="206"/>
      <c r="AT21" s="206"/>
      <c r="AU21" s="206"/>
      <c r="AV21" s="206"/>
      <c r="AW21" s="206"/>
      <c r="AY21" s="206"/>
      <c r="AZ21" s="206"/>
      <c r="BA21" s="206"/>
      <c r="BB21" s="206"/>
      <c r="BC21" s="206"/>
    </row>
    <row r="22" spans="1:55" ht="12.75" customHeight="1" x14ac:dyDescent="0.25">
      <c r="A22" s="2" t="s">
        <v>117</v>
      </c>
      <c r="C22" s="21">
        <v>0</v>
      </c>
      <c r="D22" s="21">
        <v>0</v>
      </c>
      <c r="E22" s="21">
        <v>0</v>
      </c>
      <c r="F22" s="78">
        <v>-0.5</v>
      </c>
      <c r="G22" s="44">
        <f t="shared" si="45"/>
        <v>-0.5</v>
      </c>
      <c r="I22" s="21">
        <v>0</v>
      </c>
      <c r="J22" s="21">
        <v>0</v>
      </c>
      <c r="K22" s="21">
        <v>-0.5</v>
      </c>
      <c r="L22" s="78">
        <v>-0.19999999999999996</v>
      </c>
      <c r="M22" s="44">
        <f t="shared" si="46"/>
        <v>-0.7</v>
      </c>
      <c r="O22" s="21">
        <v>0</v>
      </c>
      <c r="P22" s="21">
        <v>-0.3</v>
      </c>
      <c r="Q22" s="21">
        <v>0</v>
      </c>
      <c r="R22" s="78">
        <v>0</v>
      </c>
      <c r="S22" s="44">
        <f t="shared" si="47"/>
        <v>-0.3</v>
      </c>
      <c r="U22" s="21">
        <v>0</v>
      </c>
      <c r="V22" s="21">
        <v>-1.4</v>
      </c>
      <c r="W22" s="21">
        <v>-0.2</v>
      </c>
      <c r="X22" s="78">
        <v>-0.6</v>
      </c>
      <c r="Y22" s="44">
        <f t="shared" si="48"/>
        <v>-2.1999999999999997</v>
      </c>
      <c r="AA22" s="21">
        <v>-0.1</v>
      </c>
      <c r="AB22" s="21">
        <v>-0.7</v>
      </c>
      <c r="AC22" s="21">
        <v>0</v>
      </c>
      <c r="AD22" s="78">
        <v>-0.5</v>
      </c>
      <c r="AE22" s="44">
        <f t="shared" si="49"/>
        <v>-1.2999999999999998</v>
      </c>
      <c r="AG22" s="21">
        <v>0</v>
      </c>
      <c r="AH22" s="182"/>
      <c r="AI22" s="182"/>
      <c r="AJ22" s="185"/>
      <c r="AK22" s="186"/>
      <c r="AM22" s="185"/>
      <c r="AN22" s="21"/>
      <c r="AO22" s="21"/>
      <c r="AP22" s="21"/>
      <c r="AQ22" s="47"/>
      <c r="AS22" s="206"/>
      <c r="AT22" s="206"/>
      <c r="AU22" s="206"/>
      <c r="AV22" s="206"/>
      <c r="AW22" s="206"/>
      <c r="AY22" s="206"/>
      <c r="AZ22" s="206"/>
      <c r="BA22" s="206"/>
      <c r="BB22" s="206"/>
      <c r="BC22" s="206"/>
    </row>
    <row r="23" spans="1:55" s="35" customFormat="1" ht="12.75" customHeight="1" x14ac:dyDescent="0.25">
      <c r="A23" s="31" t="s">
        <v>98</v>
      </c>
      <c r="C23" s="48">
        <f>+SUM(C20:C22)</f>
        <v>192.70000000000002</v>
      </c>
      <c r="D23" s="48">
        <f t="shared" ref="D23" si="50">+SUM(D20:D22)</f>
        <v>299.29999999999995</v>
      </c>
      <c r="E23" s="48">
        <f t="shared" ref="E23" si="51">+SUM(E20:E22)</f>
        <v>314.39999999999998</v>
      </c>
      <c r="F23" s="81">
        <f t="shared" ref="F23" si="52">+SUM(F20:F22)</f>
        <v>302.00000000000006</v>
      </c>
      <c r="G23" s="49">
        <f t="shared" ref="G23" si="53">+SUM(G20:G22)</f>
        <v>1108.4000000000001</v>
      </c>
      <c r="H23" s="51"/>
      <c r="I23" s="48">
        <f t="shared" ref="I23" si="54">+SUM(I20:I22)</f>
        <v>266.89999999999998</v>
      </c>
      <c r="J23" s="48">
        <f t="shared" ref="J23" si="55">+SUM(J20:J22)</f>
        <v>324.00000000000006</v>
      </c>
      <c r="K23" s="48">
        <f t="shared" ref="K23" si="56">+SUM(K20:K22)</f>
        <v>301.60000000000002</v>
      </c>
      <c r="L23" s="81">
        <f t="shared" ref="L23" si="57">+SUM(L20:L22)</f>
        <v>254.60000000000002</v>
      </c>
      <c r="M23" s="49">
        <f t="shared" ref="M23" si="58">+SUM(M20:M22)</f>
        <v>1147.0999999999999</v>
      </c>
      <c r="N23" s="51"/>
      <c r="O23" s="48">
        <f t="shared" ref="O23" si="59">+SUM(O20:O22)</f>
        <v>219.9</v>
      </c>
      <c r="P23" s="48">
        <f t="shared" ref="P23" si="60">+SUM(P20:P22)</f>
        <v>262.59999999999997</v>
      </c>
      <c r="Q23" s="48">
        <f t="shared" ref="Q23" si="61">+SUM(Q20:Q22)</f>
        <v>249.09999999999997</v>
      </c>
      <c r="R23" s="81">
        <f t="shared" ref="R23" si="62">+SUM(R20:R22)</f>
        <v>287.70000000000005</v>
      </c>
      <c r="S23" s="49">
        <f>+SUM(S20:S22)</f>
        <v>1019.3000000000002</v>
      </c>
      <c r="U23" s="48">
        <f t="shared" ref="U23:X23" si="63">+SUM(U20:U22)</f>
        <v>252.99999999999997</v>
      </c>
      <c r="V23" s="48">
        <f t="shared" si="63"/>
        <v>291</v>
      </c>
      <c r="W23" s="48">
        <f t="shared" si="63"/>
        <v>316.7</v>
      </c>
      <c r="X23" s="48">
        <f t="shared" si="63"/>
        <v>293.99999999999989</v>
      </c>
      <c r="Y23" s="49">
        <f t="shared" ref="Y23" si="64">+SUM(Y20:Y22)</f>
        <v>1154.7</v>
      </c>
      <c r="AA23" s="48">
        <f t="shared" ref="AA23:AE23" si="65">+SUM(AA20:AA22)</f>
        <v>311.60000000000002</v>
      </c>
      <c r="AB23" s="48">
        <f t="shared" ref="AB23:AD23" si="66">+SUM(AB20:AB22)</f>
        <v>361.79999999999995</v>
      </c>
      <c r="AC23" s="48">
        <f t="shared" si="66"/>
        <v>351.7</v>
      </c>
      <c r="AD23" s="48">
        <f t="shared" si="66"/>
        <v>316.80000000000007</v>
      </c>
      <c r="AE23" s="49">
        <f t="shared" si="65"/>
        <v>1341.8999999999996</v>
      </c>
      <c r="AG23" s="48">
        <f t="shared" ref="AG23" si="67">+SUM(AG20:AG22)</f>
        <v>335.30000000000007</v>
      </c>
      <c r="AH23" s="183"/>
      <c r="AI23" s="183"/>
      <c r="AJ23" s="183"/>
      <c r="AK23" s="184"/>
      <c r="AM23" s="183"/>
      <c r="AN23" s="48"/>
      <c r="AO23" s="48"/>
      <c r="AP23" s="48"/>
      <c r="AQ23" s="49"/>
      <c r="AS23" s="207"/>
      <c r="AT23" s="207"/>
      <c r="AU23" s="207"/>
      <c r="AV23" s="207"/>
      <c r="AW23" s="207"/>
      <c r="AY23" s="207"/>
      <c r="AZ23" s="207"/>
      <c r="BA23" s="207"/>
      <c r="BB23" s="207"/>
      <c r="BC23" s="207"/>
    </row>
    <row r="24" spans="1:55" ht="12.75" customHeight="1" x14ac:dyDescent="0.25">
      <c r="A24" s="1"/>
      <c r="C24" s="20"/>
      <c r="D24" s="20"/>
      <c r="E24" s="20"/>
      <c r="F24" s="19"/>
      <c r="G24" s="39"/>
      <c r="I24" s="20"/>
      <c r="J24" s="20"/>
      <c r="K24" s="20"/>
      <c r="L24" s="19"/>
      <c r="M24" s="39"/>
      <c r="O24" s="20"/>
      <c r="P24" s="20"/>
      <c r="Q24" s="20"/>
      <c r="R24" s="19"/>
      <c r="S24" s="39"/>
      <c r="U24" s="20"/>
      <c r="V24" s="20"/>
      <c r="W24" s="20"/>
      <c r="X24" s="19"/>
      <c r="Y24" s="39"/>
      <c r="AA24" s="20"/>
      <c r="AB24" s="20"/>
      <c r="AC24" s="20"/>
      <c r="AD24" s="19"/>
      <c r="AE24" s="39"/>
      <c r="AG24" s="20"/>
      <c r="AH24" s="20"/>
      <c r="AI24" s="20"/>
      <c r="AJ24" s="19"/>
      <c r="AK24" s="39"/>
      <c r="AM24" s="20"/>
      <c r="AN24" s="20"/>
      <c r="AO24" s="20"/>
      <c r="AP24" s="19"/>
      <c r="AQ24" s="39"/>
      <c r="AS24" s="208"/>
      <c r="AT24" s="20"/>
      <c r="AU24" s="208"/>
      <c r="AV24" s="208"/>
      <c r="AW24" s="220"/>
      <c r="AY24" s="208"/>
      <c r="AZ24" s="20"/>
      <c r="BA24" s="208"/>
      <c r="BB24" s="208"/>
      <c r="BC24" s="220"/>
    </row>
    <row r="25" spans="1:55" ht="12.75" customHeight="1" x14ac:dyDescent="0.25">
      <c r="A25" s="1" t="s">
        <v>118</v>
      </c>
      <c r="G25" s="22"/>
      <c r="M25" s="22"/>
      <c r="N25"/>
      <c r="S25" s="22"/>
      <c r="Y25" s="22"/>
      <c r="AE25" s="22"/>
      <c r="AK25" s="22"/>
      <c r="AQ25" s="22"/>
      <c r="AS25" s="4"/>
      <c r="AU25" s="4"/>
      <c r="AV25" s="4"/>
      <c r="AW25" s="23"/>
      <c r="AY25" s="4"/>
      <c r="BA25" s="4"/>
      <c r="BB25" s="4"/>
      <c r="BC25" s="23"/>
    </row>
    <row r="26" spans="1:55" ht="12.75" customHeight="1" x14ac:dyDescent="0.25">
      <c r="A26" s="2" t="s">
        <v>114</v>
      </c>
      <c r="C26" s="21">
        <v>7.8</v>
      </c>
      <c r="D26" s="21">
        <v>32.799999999999997</v>
      </c>
      <c r="E26" s="21">
        <v>38.1</v>
      </c>
      <c r="F26" s="78">
        <v>31.9</v>
      </c>
      <c r="G26" s="44">
        <f>SUM(C26:F26)</f>
        <v>110.6</v>
      </c>
      <c r="I26" s="21">
        <v>18.7</v>
      </c>
      <c r="J26" s="21">
        <v>26.1</v>
      </c>
      <c r="K26" s="21">
        <v>27.5</v>
      </c>
      <c r="L26" s="78">
        <v>-9.3999999999999986</v>
      </c>
      <c r="M26" s="44">
        <f>SUM(I26:L26)</f>
        <v>62.9</v>
      </c>
      <c r="O26" s="21">
        <v>0.4</v>
      </c>
      <c r="P26" s="21">
        <v>4.3</v>
      </c>
      <c r="Q26" s="21">
        <v>3.8</v>
      </c>
      <c r="R26" s="78">
        <v>5.5999999999999988</v>
      </c>
      <c r="S26" s="44">
        <f>SUM(O26:R26)</f>
        <v>14.099999999999998</v>
      </c>
      <c r="U26" s="21">
        <v>5.6</v>
      </c>
      <c r="V26" s="21">
        <v>9.1</v>
      </c>
      <c r="W26" s="21">
        <v>12.3</v>
      </c>
      <c r="X26" s="78">
        <v>8.9</v>
      </c>
      <c r="Y26" s="44">
        <f>SUM(U26:X26)</f>
        <v>35.9</v>
      </c>
      <c r="AA26" s="21">
        <v>19.5</v>
      </c>
      <c r="AB26" s="21">
        <v>23</v>
      </c>
      <c r="AC26" s="21">
        <v>34.6</v>
      </c>
      <c r="AD26" s="78">
        <v>6</v>
      </c>
      <c r="AE26" s="44">
        <f>SUM(AA26:AD26)</f>
        <v>83.1</v>
      </c>
      <c r="AG26" s="21">
        <v>24.7</v>
      </c>
      <c r="AH26" s="21">
        <v>30</v>
      </c>
      <c r="AI26" s="21">
        <v>24</v>
      </c>
      <c r="AJ26" s="78">
        <v>27.2</v>
      </c>
      <c r="AK26" s="44">
        <f>SUM(AG26:AJ26)</f>
        <v>105.9</v>
      </c>
      <c r="AM26" s="21">
        <v>35.299999999999997</v>
      </c>
      <c r="AN26" s="21">
        <v>41.9</v>
      </c>
      <c r="AO26" s="21">
        <v>50.4</v>
      </c>
      <c r="AP26" s="78">
        <f>+AQ26-SUM(AM26:AO26)</f>
        <v>54</v>
      </c>
      <c r="AQ26" s="44">
        <v>181.6</v>
      </c>
      <c r="AS26" s="4">
        <v>52</v>
      </c>
      <c r="AT26" s="4">
        <v>67</v>
      </c>
      <c r="AU26" s="4">
        <v>66</v>
      </c>
      <c r="AV26" s="4">
        <v>67</v>
      </c>
      <c r="AW26" s="23">
        <f>+SUM(AS26:AV26)</f>
        <v>252</v>
      </c>
      <c r="AY26" s="4">
        <v>57</v>
      </c>
      <c r="AZ26" s="4">
        <v>66</v>
      </c>
      <c r="BA26" s="4">
        <v>74</v>
      </c>
      <c r="BB26" s="4">
        <f>+BC26-SUM(AY26:BA26)</f>
        <v>61</v>
      </c>
      <c r="BC26" s="23">
        <v>258</v>
      </c>
    </row>
    <row r="27" spans="1:55" ht="12.75" customHeight="1" x14ac:dyDescent="0.25">
      <c r="A27" s="2" t="s">
        <v>115</v>
      </c>
      <c r="C27" s="21">
        <v>10.6</v>
      </c>
      <c r="D27" s="21">
        <v>6.2</v>
      </c>
      <c r="E27" s="21">
        <v>3.3</v>
      </c>
      <c r="F27" s="78">
        <v>3.1</v>
      </c>
      <c r="G27" s="44">
        <f t="shared" ref="G27:G29" si="68">SUM(C27:F27)</f>
        <v>23.200000000000003</v>
      </c>
      <c r="I27" s="21">
        <v>-0.5</v>
      </c>
      <c r="J27" s="21">
        <v>4.5</v>
      </c>
      <c r="K27" s="21">
        <v>0.2</v>
      </c>
      <c r="L27" s="78">
        <v>1.2000000000000004</v>
      </c>
      <c r="M27" s="44">
        <f t="shared" ref="M27:M29" si="69">SUM(I27:L27)</f>
        <v>5.4</v>
      </c>
      <c r="O27" s="21">
        <v>0.1</v>
      </c>
      <c r="P27" s="21">
        <v>2</v>
      </c>
      <c r="Q27" s="21">
        <v>0.8</v>
      </c>
      <c r="R27" s="78">
        <v>-2.6</v>
      </c>
      <c r="S27" s="44">
        <f t="shared" ref="S27:S29" si="70">SUM(O27:R27)</f>
        <v>0.30000000000000027</v>
      </c>
      <c r="U27" s="21">
        <v>3.5</v>
      </c>
      <c r="V27" s="21">
        <v>5.5</v>
      </c>
      <c r="W27" s="21">
        <v>5.0999999999999996</v>
      </c>
      <c r="X27" s="78">
        <v>0.4</v>
      </c>
      <c r="Y27" s="44">
        <f t="shared" ref="Y27:Y29" si="71">SUM(U27:X27)</f>
        <v>14.5</v>
      </c>
      <c r="AA27" s="21">
        <v>5.5</v>
      </c>
      <c r="AB27" s="21">
        <v>7.6</v>
      </c>
      <c r="AC27" s="21">
        <v>9</v>
      </c>
      <c r="AD27" s="78">
        <v>6.4</v>
      </c>
      <c r="AE27" s="44">
        <f t="shared" ref="AE27:AE29" si="72">SUM(AA27:AD27)</f>
        <v>28.5</v>
      </c>
      <c r="AG27" s="21">
        <v>10.4</v>
      </c>
      <c r="AH27" s="21">
        <v>7.2</v>
      </c>
      <c r="AI27" s="21">
        <v>2.4</v>
      </c>
      <c r="AJ27" s="78">
        <v>8.5</v>
      </c>
      <c r="AK27" s="44">
        <f t="shared" ref="AK27:AK29" si="73">SUM(AG27:AJ27)</f>
        <v>28.5</v>
      </c>
      <c r="AM27" s="21">
        <v>18</v>
      </c>
      <c r="AN27" s="21">
        <v>17.100000000000001</v>
      </c>
      <c r="AO27" s="21">
        <v>13.1</v>
      </c>
      <c r="AP27" s="78">
        <f t="shared" ref="AP27:AP29" si="74">+AQ27-SUM(AM27:AO27)</f>
        <v>10.5</v>
      </c>
      <c r="AQ27" s="44">
        <v>58.7</v>
      </c>
      <c r="AS27" s="4">
        <v>16</v>
      </c>
      <c r="AT27" s="4">
        <v>21</v>
      </c>
      <c r="AU27" s="4">
        <v>14</v>
      </c>
      <c r="AV27" s="4">
        <v>13</v>
      </c>
      <c r="AW27" s="23">
        <f>+SUM(AS27:AV27)</f>
        <v>64</v>
      </c>
      <c r="AY27" s="4">
        <v>18</v>
      </c>
      <c r="AZ27" s="4">
        <v>31</v>
      </c>
      <c r="BA27" s="4">
        <v>22</v>
      </c>
      <c r="BB27" s="4">
        <f t="shared" ref="BB27:BB29" si="75">+BC27-SUM(AY27:BA27)</f>
        <v>18</v>
      </c>
      <c r="BC27" s="23">
        <v>89</v>
      </c>
    </row>
    <row r="28" spans="1:55" ht="12.75" customHeight="1" x14ac:dyDescent="0.25">
      <c r="A28" s="2" t="s">
        <v>116</v>
      </c>
      <c r="C28" s="21">
        <v>0.9</v>
      </c>
      <c r="D28" s="21">
        <v>5.4</v>
      </c>
      <c r="E28" s="21">
        <v>2.8</v>
      </c>
      <c r="F28" s="78">
        <v>2.2999999999999998</v>
      </c>
      <c r="G28" s="44">
        <f t="shared" si="68"/>
        <v>11.400000000000002</v>
      </c>
      <c r="H28" s="21"/>
      <c r="I28" s="21">
        <v>5.8</v>
      </c>
      <c r="J28" s="21">
        <v>3.8</v>
      </c>
      <c r="K28" s="21">
        <v>2.1</v>
      </c>
      <c r="L28" s="78">
        <v>3.9999999999999987</v>
      </c>
      <c r="M28" s="44">
        <f t="shared" si="69"/>
        <v>15.699999999999998</v>
      </c>
      <c r="N28" s="21"/>
      <c r="O28" s="21">
        <v>2.2999999999999998</v>
      </c>
      <c r="P28" s="21">
        <v>4.5999999999999996</v>
      </c>
      <c r="Q28" s="21">
        <v>4.0999999999999996</v>
      </c>
      <c r="R28" s="78">
        <v>2.5</v>
      </c>
      <c r="S28" s="44">
        <f t="shared" si="70"/>
        <v>13.5</v>
      </c>
      <c r="U28" s="21">
        <v>2.9</v>
      </c>
      <c r="V28" s="21">
        <v>4.0999999999999996</v>
      </c>
      <c r="W28" s="21">
        <v>4.4000000000000004</v>
      </c>
      <c r="X28" s="78">
        <v>3.8</v>
      </c>
      <c r="Y28" s="44">
        <f t="shared" si="71"/>
        <v>15.2</v>
      </c>
      <c r="AA28" s="21">
        <v>7.9</v>
      </c>
      <c r="AB28" s="21">
        <v>14.5</v>
      </c>
      <c r="AC28" s="21">
        <v>4.5</v>
      </c>
      <c r="AD28" s="78">
        <v>5.9</v>
      </c>
      <c r="AE28" s="44">
        <f t="shared" si="72"/>
        <v>32.799999999999997</v>
      </c>
      <c r="AG28" s="21">
        <v>3.7</v>
      </c>
      <c r="AH28" s="21">
        <v>1.8</v>
      </c>
      <c r="AI28" s="21">
        <v>8.6999999999999993</v>
      </c>
      <c r="AJ28" s="78">
        <v>11.5</v>
      </c>
      <c r="AK28" s="44">
        <f t="shared" si="73"/>
        <v>25.7</v>
      </c>
      <c r="AM28" s="21">
        <v>3.9</v>
      </c>
      <c r="AN28" s="21">
        <v>5.7</v>
      </c>
      <c r="AO28" s="21">
        <v>5.5</v>
      </c>
      <c r="AP28" s="78">
        <f t="shared" si="74"/>
        <v>3.5000000000000018</v>
      </c>
      <c r="AQ28" s="44">
        <v>18.600000000000001</v>
      </c>
      <c r="AS28" s="4">
        <v>6</v>
      </c>
      <c r="AT28" s="4">
        <v>5</v>
      </c>
      <c r="AU28" s="4">
        <v>8</v>
      </c>
      <c r="AV28" s="4">
        <v>6</v>
      </c>
      <c r="AW28" s="23">
        <f>+SUM(AS28:AV28)</f>
        <v>25</v>
      </c>
      <c r="AY28" s="4">
        <v>13</v>
      </c>
      <c r="AZ28" s="4">
        <v>14</v>
      </c>
      <c r="BA28" s="4">
        <v>23</v>
      </c>
      <c r="BB28" s="4">
        <f t="shared" si="75"/>
        <v>10</v>
      </c>
      <c r="BC28" s="23">
        <v>60</v>
      </c>
    </row>
    <row r="29" spans="1:55" ht="12.75" customHeight="1" x14ac:dyDescent="0.25">
      <c r="A29" s="30" t="s">
        <v>121</v>
      </c>
      <c r="B29" s="30"/>
      <c r="C29" s="46">
        <v>-1.5</v>
      </c>
      <c r="D29" s="46">
        <v>-1.5</v>
      </c>
      <c r="E29" s="46">
        <v>-0.4</v>
      </c>
      <c r="F29" s="145">
        <v>-3.5</v>
      </c>
      <c r="G29" s="47">
        <f t="shared" si="68"/>
        <v>-6.9</v>
      </c>
      <c r="H29" s="21"/>
      <c r="I29" s="46">
        <v>-3.6</v>
      </c>
      <c r="J29" s="46">
        <v>-2.2999999999999998</v>
      </c>
      <c r="K29" s="46">
        <v>-3.7</v>
      </c>
      <c r="L29" s="145">
        <v>-4.2000000000000011</v>
      </c>
      <c r="M29" s="47">
        <f t="shared" si="69"/>
        <v>-13.800000000000002</v>
      </c>
      <c r="N29" s="21"/>
      <c r="O29" s="46">
        <v>-5.2</v>
      </c>
      <c r="P29" s="46">
        <v>-1.5</v>
      </c>
      <c r="Q29" s="46">
        <v>-1.8</v>
      </c>
      <c r="R29" s="145">
        <v>-4.3000000000000007</v>
      </c>
      <c r="S29" s="47">
        <f t="shared" si="70"/>
        <v>-12.8</v>
      </c>
      <c r="U29" s="46">
        <v>-1.8</v>
      </c>
      <c r="V29" s="46">
        <v>-2.6999999999999993</v>
      </c>
      <c r="W29" s="46">
        <v>-0.4</v>
      </c>
      <c r="X29" s="145">
        <v>-4</v>
      </c>
      <c r="Y29" s="47">
        <f t="shared" si="71"/>
        <v>-8.8999999999999986</v>
      </c>
      <c r="AA29" s="46">
        <v>-2.7</v>
      </c>
      <c r="AB29" s="46">
        <v>-2.7</v>
      </c>
      <c r="AC29" s="46">
        <v>-3.3</v>
      </c>
      <c r="AD29" s="145">
        <v>-4.5999999999999996</v>
      </c>
      <c r="AE29" s="47">
        <f t="shared" si="72"/>
        <v>-13.299999999999999</v>
      </c>
      <c r="AG29" s="46">
        <v>-0.5</v>
      </c>
      <c r="AH29" s="46">
        <v>2.2999999999999998</v>
      </c>
      <c r="AI29" s="46">
        <v>0.1</v>
      </c>
      <c r="AJ29" s="145">
        <v>-7.5</v>
      </c>
      <c r="AK29" s="47">
        <f t="shared" si="73"/>
        <v>-5.6</v>
      </c>
      <c r="AM29" s="46">
        <v>-0.3</v>
      </c>
      <c r="AN29" s="46">
        <v>-6.7</v>
      </c>
      <c r="AO29" s="46">
        <v>7.5</v>
      </c>
      <c r="AP29" s="78">
        <f t="shared" si="74"/>
        <v>-4.8</v>
      </c>
      <c r="AQ29" s="44">
        <v>-4.3</v>
      </c>
      <c r="AS29" s="205">
        <v>1</v>
      </c>
      <c r="AT29" s="205">
        <v>-7</v>
      </c>
      <c r="AU29" s="205">
        <v>5</v>
      </c>
      <c r="AV29" s="205">
        <v>4</v>
      </c>
      <c r="AW29" s="23">
        <v>3</v>
      </c>
      <c r="AY29" s="205">
        <v>-7</v>
      </c>
      <c r="AZ29" s="205">
        <v>-6</v>
      </c>
      <c r="BA29" s="205">
        <v>0</v>
      </c>
      <c r="BB29" s="205">
        <f t="shared" si="75"/>
        <v>-4</v>
      </c>
      <c r="BC29" s="23">
        <v>-17</v>
      </c>
    </row>
    <row r="30" spans="1:55" s="35" customFormat="1" ht="12.75" customHeight="1" x14ac:dyDescent="0.25">
      <c r="A30" s="31" t="s">
        <v>96</v>
      </c>
      <c r="C30" s="48">
        <f>+SUM(C26:C29)</f>
        <v>17.799999999999997</v>
      </c>
      <c r="D30" s="48">
        <f t="shared" ref="D30" si="76">+SUM(D26:D29)</f>
        <v>42.9</v>
      </c>
      <c r="E30" s="48">
        <f t="shared" ref="E30" si="77">+SUM(E26:E29)</f>
        <v>43.8</v>
      </c>
      <c r="F30" s="81">
        <f t="shared" ref="F30" si="78">+SUM(F26:F29)</f>
        <v>33.799999999999997</v>
      </c>
      <c r="G30" s="49">
        <f>+SUM(G26:G29)</f>
        <v>138.30000000000001</v>
      </c>
      <c r="H30" s="51"/>
      <c r="I30" s="48">
        <f>+SUM(I26:I29)</f>
        <v>20.399999999999999</v>
      </c>
      <c r="J30" s="48">
        <f t="shared" ref="J30" si="79">+SUM(J26:J29)</f>
        <v>32.1</v>
      </c>
      <c r="K30" s="48">
        <f t="shared" ref="K30" si="80">+SUM(K26:K29)</f>
        <v>26.1</v>
      </c>
      <c r="L30" s="81">
        <f t="shared" ref="L30" si="81">+SUM(L26:L29)</f>
        <v>-8.4</v>
      </c>
      <c r="M30" s="49">
        <f>+SUM(M26:M29)</f>
        <v>70.2</v>
      </c>
      <c r="N30" s="51"/>
      <c r="O30" s="48">
        <f>+SUM(O26:O29)</f>
        <v>-2.4000000000000004</v>
      </c>
      <c r="P30" s="48">
        <f t="shared" ref="P30" si="82">+SUM(P26:P29)</f>
        <v>9.3999999999999986</v>
      </c>
      <c r="Q30" s="48">
        <f t="shared" ref="Q30" si="83">+SUM(Q26:Q29)</f>
        <v>6.8999999999999995</v>
      </c>
      <c r="R30" s="81">
        <f t="shared" ref="R30" si="84">+SUM(R26:R29)</f>
        <v>1.1999999999999975</v>
      </c>
      <c r="S30" s="49">
        <f>+SUM(S26:S29)</f>
        <v>15.099999999999998</v>
      </c>
      <c r="U30" s="48">
        <f>+SUM(U26:U29)</f>
        <v>10.199999999999999</v>
      </c>
      <c r="V30" s="48">
        <f>+SUM(V26:V29)</f>
        <v>16</v>
      </c>
      <c r="W30" s="48">
        <f>+SUM(W26:W29)</f>
        <v>21.4</v>
      </c>
      <c r="X30" s="48">
        <f>+SUM(X26:X29)</f>
        <v>9.1000000000000014</v>
      </c>
      <c r="Y30" s="49">
        <f>+SUM(Y26:Y29)</f>
        <v>56.699999999999996</v>
      </c>
      <c r="AA30" s="48">
        <f>+SUM(AA26:AA29)</f>
        <v>30.2</v>
      </c>
      <c r="AB30" s="48">
        <f t="shared" ref="AB30:AD30" si="85">+SUM(AB26:AB29)</f>
        <v>42.4</v>
      </c>
      <c r="AC30" s="48">
        <f t="shared" si="85"/>
        <v>44.800000000000004</v>
      </c>
      <c r="AD30" s="48">
        <f t="shared" si="85"/>
        <v>13.700000000000001</v>
      </c>
      <c r="AE30" s="49">
        <f>+SUM(AE26:AE29)</f>
        <v>131.09999999999997</v>
      </c>
      <c r="AG30" s="48">
        <f>+SUM(AG26:AG29)</f>
        <v>38.300000000000004</v>
      </c>
      <c r="AH30" s="48">
        <f t="shared" ref="AH30:AJ30" si="86">+SUM(AH26:AH29)</f>
        <v>41.3</v>
      </c>
      <c r="AI30" s="48">
        <f t="shared" si="86"/>
        <v>35.199999999999996</v>
      </c>
      <c r="AJ30" s="48">
        <f t="shared" si="86"/>
        <v>39.700000000000003</v>
      </c>
      <c r="AK30" s="49">
        <f>+SUM(AK26:AK29)</f>
        <v>154.5</v>
      </c>
      <c r="AM30" s="48">
        <f>+SUM(AM26:AM29)</f>
        <v>56.9</v>
      </c>
      <c r="AN30" s="48">
        <f>+SUM(AN26:AN29)</f>
        <v>58</v>
      </c>
      <c r="AO30" s="48">
        <f>+SUM(AO26:AO29)</f>
        <v>76.5</v>
      </c>
      <c r="AP30" s="48">
        <f>+SUM(AP26:AP29)</f>
        <v>63.2</v>
      </c>
      <c r="AQ30" s="49">
        <f>+SUM(AQ26:AQ29)</f>
        <v>254.60000000000002</v>
      </c>
      <c r="AS30" s="32">
        <f>+SUM(AS26:AS29)</f>
        <v>75</v>
      </c>
      <c r="AT30" s="32">
        <f>+SUM(AT26:AT29)</f>
        <v>86</v>
      </c>
      <c r="AU30" s="32">
        <f>+SUM(AU26:AU29)</f>
        <v>93</v>
      </c>
      <c r="AV30" s="32">
        <f>+SUM(AV26:AV29)</f>
        <v>90</v>
      </c>
      <c r="AW30" s="218">
        <f>+SUM(AS30:AV30)</f>
        <v>344</v>
      </c>
      <c r="AY30" s="32">
        <f>+SUM(AY26:AY29)</f>
        <v>81</v>
      </c>
      <c r="AZ30" s="32">
        <f>+SUM(AZ26:AZ29)</f>
        <v>105</v>
      </c>
      <c r="BA30" s="32">
        <f>+SUM(BA26:BA29)</f>
        <v>119</v>
      </c>
      <c r="BB30" s="32">
        <f>+SUM(BB26:BB29)</f>
        <v>85</v>
      </c>
      <c r="BC30" s="218">
        <f>+SUM(BC26:BC29)</f>
        <v>390</v>
      </c>
    </row>
    <row r="31" spans="1:55" ht="12.75" customHeight="1" x14ac:dyDescent="0.25">
      <c r="A31" s="2" t="s">
        <v>95</v>
      </c>
      <c r="C31" s="21">
        <v>-2.1</v>
      </c>
      <c r="D31" s="21">
        <v>0.7</v>
      </c>
      <c r="E31" s="21">
        <v>-0.8</v>
      </c>
      <c r="F31" s="78">
        <v>5.7</v>
      </c>
      <c r="G31" s="44">
        <f t="shared" ref="G31:G32" si="87">SUM(C31:F31)</f>
        <v>3.5</v>
      </c>
      <c r="H31" s="21"/>
      <c r="I31" s="21">
        <v>-1.5</v>
      </c>
      <c r="J31" s="21">
        <v>1</v>
      </c>
      <c r="K31" s="21">
        <v>1.5</v>
      </c>
      <c r="L31" s="78">
        <v>8</v>
      </c>
      <c r="M31" s="44">
        <f t="shared" ref="M31:M32" si="88">SUM(I31:L31)</f>
        <v>9</v>
      </c>
      <c r="N31" s="21"/>
      <c r="O31" s="21">
        <v>-0.4</v>
      </c>
      <c r="P31" s="21">
        <v>3.9</v>
      </c>
      <c r="Q31" s="21">
        <v>3.9</v>
      </c>
      <c r="R31" s="78">
        <v>7.1999999999999993</v>
      </c>
      <c r="S31" s="44">
        <f t="shared" ref="S31:S32" si="89">SUM(O31:R31)</f>
        <v>14.6</v>
      </c>
      <c r="U31" s="21">
        <v>-1.8</v>
      </c>
      <c r="V31" s="21">
        <v>-0.8</v>
      </c>
      <c r="W31" s="21">
        <v>1</v>
      </c>
      <c r="X31" s="78">
        <v>4.2</v>
      </c>
      <c r="Y31" s="44">
        <f t="shared" ref="Y31:Y32" si="90">SUM(U31:X31)</f>
        <v>2.6</v>
      </c>
      <c r="AA31" s="21">
        <v>-1.2</v>
      </c>
      <c r="AB31" s="21">
        <v>0</v>
      </c>
      <c r="AC31" s="21">
        <v>3.2</v>
      </c>
      <c r="AD31" s="78">
        <v>5.5</v>
      </c>
      <c r="AE31" s="44">
        <f t="shared" ref="AE31:AE32" si="91">SUM(AA31:AD31)</f>
        <v>7.5</v>
      </c>
      <c r="AG31" s="21">
        <v>-1.7</v>
      </c>
      <c r="AH31" s="182"/>
      <c r="AI31" s="182"/>
      <c r="AJ31" s="185"/>
      <c r="AK31" s="186"/>
      <c r="AM31" s="186"/>
      <c r="AN31" s="21"/>
      <c r="AO31" s="21"/>
      <c r="AP31" s="21"/>
      <c r="AQ31" s="44"/>
      <c r="AS31" s="209"/>
      <c r="AT31" s="203"/>
      <c r="AU31" s="203"/>
      <c r="AV31" s="203"/>
      <c r="AW31" s="203"/>
      <c r="AY31" s="209"/>
      <c r="AZ31" s="203"/>
      <c r="BA31" s="203"/>
      <c r="BB31" s="203"/>
      <c r="BC31" s="203"/>
    </row>
    <row r="32" spans="1:55" ht="12.75" customHeight="1" x14ac:dyDescent="0.25">
      <c r="A32" s="2" t="s">
        <v>117</v>
      </c>
      <c r="C32" s="21">
        <v>0</v>
      </c>
      <c r="D32" s="21">
        <v>0</v>
      </c>
      <c r="E32" s="21">
        <v>0</v>
      </c>
      <c r="F32" s="78">
        <v>0</v>
      </c>
      <c r="G32" s="44">
        <f t="shared" si="87"/>
        <v>0</v>
      </c>
      <c r="H32" s="21"/>
      <c r="I32" s="21">
        <v>0</v>
      </c>
      <c r="J32" s="21">
        <v>0</v>
      </c>
      <c r="K32" s="21">
        <v>0</v>
      </c>
      <c r="L32" s="78">
        <v>0.1</v>
      </c>
      <c r="M32" s="44">
        <f t="shared" si="88"/>
        <v>0.1</v>
      </c>
      <c r="N32" s="21"/>
      <c r="O32" s="21">
        <v>0</v>
      </c>
      <c r="P32" s="21">
        <v>0</v>
      </c>
      <c r="Q32" s="21">
        <v>0</v>
      </c>
      <c r="R32" s="78">
        <v>0</v>
      </c>
      <c r="S32" s="44">
        <f t="shared" si="89"/>
        <v>0</v>
      </c>
      <c r="U32" s="21">
        <v>0</v>
      </c>
      <c r="V32" s="21">
        <v>0</v>
      </c>
      <c r="W32" s="21">
        <v>0</v>
      </c>
      <c r="X32" s="78">
        <v>0</v>
      </c>
      <c r="Y32" s="44">
        <f t="shared" si="90"/>
        <v>0</v>
      </c>
      <c r="AA32" s="21">
        <v>0</v>
      </c>
      <c r="AB32" s="21">
        <v>0</v>
      </c>
      <c r="AC32" s="21">
        <v>0</v>
      </c>
      <c r="AD32" s="78">
        <v>0</v>
      </c>
      <c r="AE32" s="44">
        <f t="shared" si="91"/>
        <v>0</v>
      </c>
      <c r="AG32" s="21">
        <v>0</v>
      </c>
      <c r="AH32" s="182"/>
      <c r="AI32" s="182"/>
      <c r="AJ32" s="185"/>
      <c r="AK32" s="186"/>
      <c r="AM32" s="186"/>
      <c r="AN32" s="21"/>
      <c r="AO32" s="21"/>
      <c r="AP32" s="21"/>
      <c r="AQ32" s="47"/>
      <c r="AS32" s="209"/>
      <c r="AT32" s="203"/>
      <c r="AU32" s="203"/>
      <c r="AV32" s="203"/>
      <c r="AW32" s="203"/>
      <c r="AY32" s="209"/>
      <c r="AZ32" s="203"/>
      <c r="BA32" s="203"/>
      <c r="BB32" s="203"/>
      <c r="BC32" s="203"/>
    </row>
    <row r="33" spans="1:55" s="35" customFormat="1" ht="12.75" customHeight="1" x14ac:dyDescent="0.25">
      <c r="A33" s="31" t="s">
        <v>98</v>
      </c>
      <c r="C33" s="48">
        <f>+SUM(C30:C32)</f>
        <v>15.699999999999998</v>
      </c>
      <c r="D33" s="48">
        <f t="shared" ref="D33" si="92">+SUM(D30:D32)</f>
        <v>43.6</v>
      </c>
      <c r="E33" s="48">
        <f t="shared" ref="E33" si="93">+SUM(E30:E32)</f>
        <v>43</v>
      </c>
      <c r="F33" s="81">
        <f t="shared" ref="F33" si="94">+SUM(F30:F32)</f>
        <v>39.5</v>
      </c>
      <c r="G33" s="49">
        <f t="shared" ref="G33" si="95">+SUM(G30:G32)</f>
        <v>141.80000000000001</v>
      </c>
      <c r="H33" s="51"/>
      <c r="I33" s="48">
        <f t="shared" ref="I33" si="96">+SUM(I30:I32)</f>
        <v>18.899999999999999</v>
      </c>
      <c r="J33" s="48">
        <f t="shared" ref="J33" si="97">+SUM(J30:J32)</f>
        <v>33.1</v>
      </c>
      <c r="K33" s="48">
        <f t="shared" ref="K33" si="98">+SUM(K30:K32)</f>
        <v>27.6</v>
      </c>
      <c r="L33" s="81">
        <f t="shared" ref="L33" si="99">+SUM(L30:L32)</f>
        <v>-0.30000000000000038</v>
      </c>
      <c r="M33" s="49">
        <f t="shared" ref="M33" si="100">+SUM(M30:M32)</f>
        <v>79.3</v>
      </c>
      <c r="N33" s="51"/>
      <c r="O33" s="48">
        <f t="shared" ref="O33" si="101">+SUM(O30:O32)</f>
        <v>-2.8000000000000003</v>
      </c>
      <c r="P33" s="48">
        <f t="shared" ref="P33" si="102">+SUM(P30:P32)</f>
        <v>13.299999999999999</v>
      </c>
      <c r="Q33" s="48">
        <f t="shared" ref="Q33" si="103">+SUM(Q30:Q32)</f>
        <v>10.799999999999999</v>
      </c>
      <c r="R33" s="81">
        <f t="shared" ref="R33" si="104">+SUM(R30:R32)</f>
        <v>8.3999999999999968</v>
      </c>
      <c r="S33" s="49">
        <f>+SUM(S30:S32)</f>
        <v>29.699999999999996</v>
      </c>
      <c r="U33" s="48">
        <f t="shared" ref="U33:X33" si="105">+SUM(U30:U32)</f>
        <v>8.3999999999999986</v>
      </c>
      <c r="V33" s="48">
        <f t="shared" si="105"/>
        <v>15.2</v>
      </c>
      <c r="W33" s="48">
        <f t="shared" si="105"/>
        <v>22.4</v>
      </c>
      <c r="X33" s="48">
        <f t="shared" si="105"/>
        <v>13.3</v>
      </c>
      <c r="Y33" s="49">
        <f t="shared" ref="Y33" si="106">+SUM(Y30:Y32)</f>
        <v>59.3</v>
      </c>
      <c r="AA33" s="48">
        <f t="shared" ref="AA33:AE33" si="107">+SUM(AA30:AA32)</f>
        <v>29</v>
      </c>
      <c r="AB33" s="48">
        <f t="shared" ref="AB33:AD33" si="108">+SUM(AB30:AB32)</f>
        <v>42.4</v>
      </c>
      <c r="AC33" s="48">
        <f t="shared" si="108"/>
        <v>48.000000000000007</v>
      </c>
      <c r="AD33" s="48">
        <f t="shared" si="108"/>
        <v>19.200000000000003</v>
      </c>
      <c r="AE33" s="49">
        <f t="shared" si="107"/>
        <v>138.59999999999997</v>
      </c>
      <c r="AG33" s="48">
        <f t="shared" ref="AG33" si="109">+SUM(AG30:AG32)</f>
        <v>36.6</v>
      </c>
      <c r="AH33" s="183"/>
      <c r="AI33" s="183"/>
      <c r="AJ33" s="183"/>
      <c r="AK33" s="184"/>
      <c r="AM33" s="184"/>
      <c r="AN33" s="48"/>
      <c r="AO33" s="48"/>
      <c r="AP33" s="48"/>
      <c r="AQ33" s="49"/>
      <c r="AS33" s="210"/>
      <c r="AT33" s="203"/>
      <c r="AU33" s="203"/>
      <c r="AV33" s="203"/>
      <c r="AW33" s="203"/>
      <c r="AY33" s="210"/>
      <c r="AZ33" s="203"/>
      <c r="BA33" s="203"/>
      <c r="BB33" s="203"/>
      <c r="BC33" s="203"/>
    </row>
    <row r="34" spans="1:55" s="38" customFormat="1" ht="12.75" customHeight="1" x14ac:dyDescent="0.25">
      <c r="C34" s="40"/>
      <c r="D34" s="40"/>
      <c r="E34" s="40"/>
      <c r="F34" s="40"/>
      <c r="G34" s="41"/>
      <c r="I34" s="40"/>
      <c r="J34" s="40"/>
      <c r="K34" s="40"/>
      <c r="L34" s="40"/>
      <c r="M34" s="41"/>
      <c r="O34" s="40"/>
      <c r="P34" s="40"/>
      <c r="Q34" s="40"/>
      <c r="R34" s="40"/>
      <c r="S34" s="41"/>
      <c r="U34" s="40"/>
      <c r="V34" s="40"/>
      <c r="W34" s="40"/>
      <c r="X34" s="40"/>
      <c r="Y34" s="41"/>
      <c r="AA34" s="40"/>
      <c r="AB34" s="40"/>
      <c r="AC34" s="40"/>
      <c r="AD34" s="40"/>
      <c r="AE34" s="41"/>
      <c r="AG34" s="40"/>
      <c r="AH34" s="40"/>
      <c r="AI34" s="40"/>
      <c r="AJ34" s="40"/>
      <c r="AK34" s="41"/>
      <c r="AM34" s="40"/>
      <c r="AN34" s="40"/>
      <c r="AO34" s="40"/>
      <c r="AP34" s="40"/>
      <c r="AQ34" s="41"/>
      <c r="AS34" s="211"/>
      <c r="AT34" s="40"/>
      <c r="AU34" s="211"/>
      <c r="AV34" s="211"/>
      <c r="AW34" s="221"/>
      <c r="AY34" s="211"/>
      <c r="AZ34" s="40"/>
      <c r="BA34" s="211"/>
      <c r="BB34" s="211"/>
      <c r="BC34" s="221"/>
    </row>
    <row r="35" spans="1:55" s="1" customFormat="1" ht="12.75" customHeight="1" x14ac:dyDescent="0.25">
      <c r="A35" s="2" t="s">
        <v>119</v>
      </c>
      <c r="C35" s="155">
        <v>-14.6</v>
      </c>
      <c r="D35" s="155">
        <v>-5.0999999999999996</v>
      </c>
      <c r="E35" s="155">
        <v>-7.5</v>
      </c>
      <c r="F35" s="155">
        <v>-17.7</v>
      </c>
      <c r="G35" s="154">
        <f t="shared" ref="G35" si="110">SUM(C35:F35)</f>
        <v>-44.9</v>
      </c>
      <c r="H35" s="117"/>
      <c r="I35" s="155">
        <v>-3.1</v>
      </c>
      <c r="J35" s="155">
        <v>-7.5</v>
      </c>
      <c r="K35" s="155">
        <v>-9.8000000000000007</v>
      </c>
      <c r="L35" s="155">
        <f>+M35-I35-J35-K35</f>
        <v>-9.0999999999999979</v>
      </c>
      <c r="M35" s="154">
        <v>-29.5</v>
      </c>
      <c r="N35" s="117"/>
      <c r="O35" s="155">
        <v>3</v>
      </c>
      <c r="P35" s="155">
        <v>-3.9</v>
      </c>
      <c r="Q35" s="155">
        <v>-4.9000000000000004</v>
      </c>
      <c r="R35" s="155">
        <f>+S35-O35-P35-Q35</f>
        <v>-6.1999999999999993</v>
      </c>
      <c r="S35" s="154">
        <v>-12</v>
      </c>
      <c r="U35" s="155">
        <v>-0.4</v>
      </c>
      <c r="V35" s="155">
        <v>-8.6999999999999993</v>
      </c>
      <c r="W35" s="155">
        <v>-1</v>
      </c>
      <c r="X35" s="153">
        <v>0.2</v>
      </c>
      <c r="Y35" s="44">
        <f>SUM(U35:X35)</f>
        <v>-9.9</v>
      </c>
      <c r="AA35" s="155">
        <v>1.8</v>
      </c>
      <c r="AB35" s="155">
        <v>0</v>
      </c>
      <c r="AC35" s="155">
        <v>-14.5</v>
      </c>
      <c r="AD35" s="153">
        <v>0</v>
      </c>
      <c r="AE35" s="44">
        <f>SUM(AA35:AD35)</f>
        <v>-12.7</v>
      </c>
      <c r="AG35" s="155">
        <v>8.5</v>
      </c>
      <c r="AH35" s="155">
        <v>-0.4</v>
      </c>
      <c r="AI35" s="155">
        <v>0</v>
      </c>
      <c r="AJ35" s="155">
        <v>0</v>
      </c>
      <c r="AK35" s="196">
        <v>0.1</v>
      </c>
      <c r="AL35" s="1" t="s">
        <v>141</v>
      </c>
      <c r="AM35" s="155">
        <v>0</v>
      </c>
      <c r="AN35" s="155">
        <v>0</v>
      </c>
      <c r="AO35" s="155">
        <v>0</v>
      </c>
      <c r="AP35" s="155">
        <v>0</v>
      </c>
      <c r="AQ35" s="196">
        <v>0</v>
      </c>
      <c r="AS35" s="212">
        <v>0</v>
      </c>
      <c r="AT35" s="233">
        <v>-1</v>
      </c>
      <c r="AU35" s="212">
        <v>0</v>
      </c>
      <c r="AV35" s="212">
        <v>0</v>
      </c>
      <c r="AW35" s="222">
        <f>+AS35+AT35</f>
        <v>-1</v>
      </c>
      <c r="AY35" s="212">
        <v>0</v>
      </c>
      <c r="AZ35" s="233">
        <v>0</v>
      </c>
      <c r="BA35" s="212">
        <v>0</v>
      </c>
      <c r="BB35" s="212">
        <v>0</v>
      </c>
      <c r="BC35" s="222">
        <v>0</v>
      </c>
    </row>
    <row r="36" spans="1:55" s="1" customFormat="1" ht="12.75" customHeight="1" x14ac:dyDescent="0.25">
      <c r="C36" s="19"/>
      <c r="D36" s="19"/>
      <c r="E36" s="19"/>
      <c r="F36" s="19"/>
      <c r="G36" s="39"/>
      <c r="I36" s="19"/>
      <c r="J36" s="19"/>
      <c r="K36" s="19"/>
      <c r="L36" s="19"/>
      <c r="M36" s="39"/>
      <c r="O36" s="19"/>
      <c r="P36" s="19"/>
      <c r="Q36" s="19"/>
      <c r="R36" s="19"/>
      <c r="S36" s="39"/>
      <c r="U36" s="19"/>
      <c r="V36" s="19"/>
      <c r="W36" s="19"/>
      <c r="X36" s="19"/>
      <c r="Y36" s="39"/>
      <c r="AA36" s="19"/>
      <c r="AB36" s="19"/>
      <c r="AC36" s="19"/>
      <c r="AD36" s="19"/>
      <c r="AE36" s="39"/>
      <c r="AG36" s="19"/>
      <c r="AH36" s="19"/>
      <c r="AI36" s="19"/>
      <c r="AJ36" s="19"/>
      <c r="AK36" s="39"/>
      <c r="AM36" s="19"/>
      <c r="AN36" s="19"/>
      <c r="AO36" s="19"/>
      <c r="AP36" s="19"/>
      <c r="AQ36" s="39"/>
      <c r="AS36" s="213"/>
      <c r="AT36" s="19"/>
      <c r="AU36" s="213"/>
      <c r="AV36" s="213"/>
      <c r="AW36" s="220"/>
      <c r="AY36" s="213"/>
      <c r="AZ36" s="19"/>
      <c r="BA36" s="213"/>
      <c r="BB36" s="213"/>
      <c r="BC36" s="220"/>
    </row>
    <row r="37" spans="1:55" s="1" customFormat="1" ht="12.75" customHeight="1" x14ac:dyDescent="0.25">
      <c r="A37" s="1" t="s">
        <v>0</v>
      </c>
      <c r="C37" s="19"/>
      <c r="D37" s="19"/>
      <c r="E37" s="19"/>
      <c r="F37" s="19"/>
      <c r="G37" s="39"/>
      <c r="I37" s="19"/>
      <c r="J37" s="19"/>
      <c r="K37" s="19"/>
      <c r="L37" s="19"/>
      <c r="M37" s="39"/>
      <c r="O37" s="19"/>
      <c r="P37" s="19"/>
      <c r="Q37" s="19"/>
      <c r="R37" s="19"/>
      <c r="S37" s="39"/>
      <c r="U37" s="19"/>
      <c r="V37" s="19"/>
      <c r="W37" s="19"/>
      <c r="X37" s="19"/>
      <c r="Y37" s="39"/>
      <c r="AA37" s="19"/>
      <c r="AB37" s="19"/>
      <c r="AC37" s="19"/>
      <c r="AD37" s="19"/>
      <c r="AE37" s="39"/>
      <c r="AG37" s="19"/>
      <c r="AH37" s="19"/>
      <c r="AI37" s="19"/>
      <c r="AJ37" s="19"/>
      <c r="AK37" s="39"/>
      <c r="AM37" s="19"/>
      <c r="AN37" s="19"/>
      <c r="AO37" s="19"/>
      <c r="AP37" s="19"/>
      <c r="AQ37" s="39"/>
      <c r="AS37" s="213"/>
      <c r="AT37" s="19"/>
      <c r="AU37" s="213"/>
      <c r="AV37" s="213"/>
      <c r="AW37" s="220"/>
      <c r="AY37" s="213"/>
      <c r="AZ37" s="19"/>
      <c r="BA37" s="213"/>
      <c r="BB37" s="213"/>
      <c r="BC37" s="220"/>
    </row>
    <row r="38" spans="1:55" s="1" customFormat="1" ht="12.75" customHeight="1" x14ac:dyDescent="0.25">
      <c r="A38" s="2" t="s">
        <v>96</v>
      </c>
      <c r="C38" s="2">
        <v>3.1999999999999975</v>
      </c>
      <c r="D38" s="2">
        <v>37.799999999999997</v>
      </c>
      <c r="E38" s="2">
        <v>36.299999999999997</v>
      </c>
      <c r="F38" s="2">
        <v>16.099999999999998</v>
      </c>
      <c r="G38" s="44">
        <f>SUM(C38:F38)</f>
        <v>93.399999999999977</v>
      </c>
      <c r="I38" s="115">
        <v>17.299999999999997</v>
      </c>
      <c r="J38" s="115">
        <v>24.6</v>
      </c>
      <c r="K38" s="115">
        <v>16.3</v>
      </c>
      <c r="L38" s="115">
        <v>-17.399999999999999</v>
      </c>
      <c r="M38" s="44">
        <f>SUM(I38:L38)</f>
        <v>40.800000000000004</v>
      </c>
      <c r="O38" s="115">
        <v>0.59999999999999964</v>
      </c>
      <c r="P38" s="115">
        <v>5.4999999999999982</v>
      </c>
      <c r="Q38" s="115">
        <v>1.9999999999999991</v>
      </c>
      <c r="R38" s="115">
        <v>-5.0000000000000018</v>
      </c>
      <c r="S38" s="44">
        <f>SUM(O38:R38)</f>
        <v>3.0999999999999961</v>
      </c>
      <c r="T38" s="115"/>
      <c r="U38" s="115">
        <f>+U30+U35</f>
        <v>9.7999999999999989</v>
      </c>
      <c r="V38" s="115">
        <f>+V30+V35</f>
        <v>7.3000000000000007</v>
      </c>
      <c r="W38" s="115">
        <v>20.399999999999999</v>
      </c>
      <c r="X38" s="115">
        <v>9.3000000000000007</v>
      </c>
      <c r="Y38" s="44">
        <f>SUM(U38:X38)</f>
        <v>46.8</v>
      </c>
      <c r="AA38" s="115">
        <f>+AA30+AA35</f>
        <v>32</v>
      </c>
      <c r="AB38" s="115">
        <f t="shared" ref="AB38:AD38" si="111">+AB30+AB35</f>
        <v>42.4</v>
      </c>
      <c r="AC38" s="115">
        <f t="shared" si="111"/>
        <v>30.300000000000004</v>
      </c>
      <c r="AD38" s="115">
        <f t="shared" si="111"/>
        <v>13.700000000000001</v>
      </c>
      <c r="AE38" s="44">
        <f>SUM(AA38:AD38)</f>
        <v>118.40000000000002</v>
      </c>
      <c r="AG38" s="115">
        <v>38.799999999999997</v>
      </c>
      <c r="AH38" s="115">
        <f>+AH30+AH35</f>
        <v>40.9</v>
      </c>
      <c r="AI38" s="115">
        <f>+AI30+AI35</f>
        <v>35.199999999999996</v>
      </c>
      <c r="AJ38" s="115">
        <v>39.700000000000003</v>
      </c>
      <c r="AK38" s="44">
        <f>SUM(AG38:AJ38)</f>
        <v>154.59999999999997</v>
      </c>
      <c r="AM38" s="115">
        <v>56.9</v>
      </c>
      <c r="AN38" s="115">
        <f>+AN30</f>
        <v>58</v>
      </c>
      <c r="AO38" s="115">
        <f>+AO30+AO35</f>
        <v>76.5</v>
      </c>
      <c r="AP38" s="115">
        <f>+AP30+AP35</f>
        <v>63.2</v>
      </c>
      <c r="AQ38" s="44">
        <f>SUM(AM38:AP38)</f>
        <v>254.60000000000002</v>
      </c>
      <c r="AS38" s="4">
        <f>+AS30-AS35</f>
        <v>75</v>
      </c>
      <c r="AT38" s="197">
        <f>+AT30+AT35</f>
        <v>85</v>
      </c>
      <c r="AU38" s="4">
        <f>+AU30+AU35</f>
        <v>93</v>
      </c>
      <c r="AV38" s="4">
        <f>+AV30+AV35</f>
        <v>90</v>
      </c>
      <c r="AW38" s="23">
        <f>SUM(AS38:AV38)</f>
        <v>343</v>
      </c>
      <c r="AY38" s="4">
        <f>+AY30-AY35</f>
        <v>81</v>
      </c>
      <c r="AZ38" s="197">
        <f>+AZ30-AZ35</f>
        <v>105</v>
      </c>
      <c r="BA38" s="4">
        <v>119</v>
      </c>
      <c r="BB38" s="4">
        <f t="shared" ref="BB38" si="112">+BC38-SUM(AY38:BA38)</f>
        <v>85</v>
      </c>
      <c r="BC38" s="23">
        <v>390</v>
      </c>
    </row>
    <row r="39" spans="1:55" ht="12.75" customHeight="1" x14ac:dyDescent="0.25">
      <c r="A39" s="2" t="s">
        <v>95</v>
      </c>
      <c r="C39" s="2">
        <v>-2.1</v>
      </c>
      <c r="D39" s="2">
        <v>0.7</v>
      </c>
      <c r="E39" s="2">
        <v>-0.8</v>
      </c>
      <c r="F39" s="2">
        <v>5.7</v>
      </c>
      <c r="G39" s="44">
        <f>SUM(C39:F39)</f>
        <v>3.5</v>
      </c>
      <c r="I39" s="115">
        <v>-1.5</v>
      </c>
      <c r="J39" s="115">
        <v>1</v>
      </c>
      <c r="K39" s="115">
        <v>1.5</v>
      </c>
      <c r="L39" s="115">
        <v>8</v>
      </c>
      <c r="M39" s="44">
        <f>SUM(I39:L39)</f>
        <v>9</v>
      </c>
      <c r="N39" s="1"/>
      <c r="O39" s="115">
        <v>-0.4</v>
      </c>
      <c r="P39" s="115">
        <v>3.9</v>
      </c>
      <c r="Q39" s="115">
        <v>3.9</v>
      </c>
      <c r="R39" s="115">
        <v>7.1999999999999993</v>
      </c>
      <c r="S39" s="44">
        <f>SUM(O39:R39)</f>
        <v>14.6</v>
      </c>
      <c r="T39" s="115"/>
      <c r="U39" s="115">
        <f>+U31</f>
        <v>-1.8</v>
      </c>
      <c r="V39" s="115">
        <f>+V31</f>
        <v>-0.8</v>
      </c>
      <c r="W39" s="115">
        <v>1</v>
      </c>
      <c r="X39" s="115">
        <v>4.2</v>
      </c>
      <c r="Y39" s="44">
        <f>SUM(U39:X39)</f>
        <v>2.6</v>
      </c>
      <c r="AA39" s="115">
        <f>+AA31</f>
        <v>-1.2</v>
      </c>
      <c r="AB39" s="115">
        <f t="shared" ref="AB39:AD39" si="113">+AB31</f>
        <v>0</v>
      </c>
      <c r="AC39" s="115">
        <f t="shared" si="113"/>
        <v>3.2</v>
      </c>
      <c r="AD39" s="115">
        <f t="shared" si="113"/>
        <v>5.5</v>
      </c>
      <c r="AE39" s="44">
        <f>SUM(AA39:AD39)</f>
        <v>7.5</v>
      </c>
      <c r="AG39" s="115">
        <v>6.3</v>
      </c>
      <c r="AH39" s="187"/>
      <c r="AI39" s="187"/>
      <c r="AJ39" s="187"/>
      <c r="AK39" s="186"/>
      <c r="AM39" s="187"/>
      <c r="AN39" s="187"/>
      <c r="AO39" s="187"/>
      <c r="AP39" s="187"/>
      <c r="AQ39" s="186"/>
      <c r="AS39" s="203"/>
      <c r="AT39" s="187"/>
      <c r="AU39" s="203"/>
      <c r="AV39" s="203"/>
      <c r="AW39" s="209"/>
      <c r="AY39" s="203"/>
      <c r="AZ39" s="187"/>
      <c r="BA39" s="203"/>
      <c r="BB39" s="203"/>
      <c r="BC39" s="209"/>
    </row>
    <row r="40" spans="1:55" s="35" customFormat="1" ht="12.75" customHeight="1" x14ac:dyDescent="0.25">
      <c r="A40" s="31" t="s">
        <v>98</v>
      </c>
      <c r="C40" s="48">
        <f>+SUM(C38:C39)</f>
        <v>1.0999999999999974</v>
      </c>
      <c r="D40" s="48">
        <f>+SUM(D38:D39)</f>
        <v>38.5</v>
      </c>
      <c r="E40" s="48">
        <f>+SUM(E38:E39)</f>
        <v>35.5</v>
      </c>
      <c r="F40" s="81">
        <f>+SUM(F38:F39)</f>
        <v>21.799999999999997</v>
      </c>
      <c r="G40" s="49">
        <f>+SUM(G38:G39)</f>
        <v>96.899999999999977</v>
      </c>
      <c r="H40" s="51"/>
      <c r="I40" s="48">
        <f>+SUM(I38:I39)</f>
        <v>15.799999999999997</v>
      </c>
      <c r="J40" s="48">
        <f>+SUM(J38:J39)</f>
        <v>25.6</v>
      </c>
      <c r="K40" s="48">
        <f>+SUM(K38:K39)</f>
        <v>17.8</v>
      </c>
      <c r="L40" s="81">
        <f>+SUM(L38:L39)</f>
        <v>-9.3999999999999986</v>
      </c>
      <c r="M40" s="49">
        <f>+SUM(M38:M39)</f>
        <v>49.800000000000004</v>
      </c>
      <c r="N40" s="51"/>
      <c r="O40" s="48">
        <f>+SUM(O38:O39)</f>
        <v>0.19999999999999962</v>
      </c>
      <c r="P40" s="48">
        <f>+SUM(P38:P39)</f>
        <v>9.3999999999999986</v>
      </c>
      <c r="Q40" s="48">
        <f>+SUM(Q38:Q39)</f>
        <v>5.8999999999999986</v>
      </c>
      <c r="R40" s="81">
        <f>+SUM(R38:R39)</f>
        <v>2.1999999999999975</v>
      </c>
      <c r="S40" s="49">
        <f>+SUM(S38:S39)</f>
        <v>17.699999999999996</v>
      </c>
      <c r="U40" s="48">
        <f>+SUM(U38:U39)</f>
        <v>7.9999999999999991</v>
      </c>
      <c r="V40" s="48">
        <f>+SUM(V38:V39)</f>
        <v>6.5000000000000009</v>
      </c>
      <c r="W40" s="48">
        <f>+SUM(W38:W39)</f>
        <v>21.4</v>
      </c>
      <c r="X40" s="48">
        <f>+SUM(X38:X39)</f>
        <v>13.5</v>
      </c>
      <c r="Y40" s="49">
        <f>+SUM(Y38:Y39)</f>
        <v>49.4</v>
      </c>
      <c r="AA40" s="48">
        <f>+SUM(AA38:AA39)</f>
        <v>30.8</v>
      </c>
      <c r="AB40" s="48">
        <f t="shared" ref="AB40:AD40" si="114">+SUM(AB38:AB39)</f>
        <v>42.4</v>
      </c>
      <c r="AC40" s="48">
        <f t="shared" si="114"/>
        <v>33.500000000000007</v>
      </c>
      <c r="AD40" s="48">
        <f t="shared" si="114"/>
        <v>19.200000000000003</v>
      </c>
      <c r="AE40" s="49">
        <f>+SUM(AE38:AE39)</f>
        <v>125.90000000000002</v>
      </c>
      <c r="AG40" s="48">
        <f>+SUM(AG38:AG39)</f>
        <v>45.099999999999994</v>
      </c>
      <c r="AH40" s="183"/>
      <c r="AI40" s="183"/>
      <c r="AJ40" s="183"/>
      <c r="AK40" s="184"/>
      <c r="AM40" s="183"/>
      <c r="AN40" s="183"/>
      <c r="AO40" s="183"/>
      <c r="AP40" s="183"/>
      <c r="AQ40" s="184"/>
      <c r="AS40" s="207"/>
      <c r="AT40" s="183"/>
      <c r="AU40" s="207"/>
      <c r="AV40" s="207"/>
      <c r="AW40" s="210"/>
      <c r="AY40" s="207"/>
      <c r="AZ40" s="183"/>
      <c r="BA40" s="207"/>
      <c r="BB40" s="207"/>
      <c r="BC40" s="210"/>
    </row>
    <row r="41" spans="1:55" ht="12.75" customHeight="1" x14ac:dyDescent="0.25">
      <c r="G41" s="36"/>
      <c r="M41" s="36"/>
      <c r="S41" s="36"/>
      <c r="Y41" s="36"/>
      <c r="AE41" s="36"/>
      <c r="AK41" s="36"/>
      <c r="AQ41" s="36"/>
      <c r="AS41" s="4"/>
      <c r="AU41" s="4"/>
      <c r="AV41" s="4"/>
      <c r="AW41" s="26"/>
      <c r="AY41" s="4"/>
      <c r="BA41" s="4"/>
      <c r="BB41" s="4"/>
      <c r="BC41" s="26"/>
    </row>
    <row r="42" spans="1:55" ht="12.75" customHeight="1" x14ac:dyDescent="0.25">
      <c r="A42" s="1" t="s">
        <v>120</v>
      </c>
      <c r="G42" s="36"/>
      <c r="M42" s="36"/>
      <c r="S42" s="36"/>
      <c r="Y42" s="36"/>
      <c r="AE42" s="36"/>
      <c r="AK42" s="36"/>
      <c r="AQ42" s="36"/>
      <c r="AS42" s="4"/>
      <c r="AU42" s="4"/>
      <c r="AV42" s="4"/>
      <c r="AW42" s="26"/>
      <c r="AY42" s="4"/>
      <c r="BA42" s="4"/>
      <c r="BB42" s="4"/>
      <c r="BC42" s="26"/>
    </row>
    <row r="43" spans="1:55" ht="12.75" customHeight="1" x14ac:dyDescent="0.25">
      <c r="A43" s="2" t="s">
        <v>114</v>
      </c>
      <c r="C43" s="21">
        <v>0.5</v>
      </c>
      <c r="D43" s="21">
        <v>17.8</v>
      </c>
      <c r="E43" s="21">
        <v>18.3</v>
      </c>
      <c r="F43" s="78">
        <v>14.8</v>
      </c>
      <c r="G43" s="44">
        <f>SUM(C43:F43)</f>
        <v>51.400000000000006</v>
      </c>
      <c r="H43" s="21"/>
      <c r="I43" s="21">
        <v>2.5</v>
      </c>
      <c r="J43" s="21">
        <v>10.6</v>
      </c>
      <c r="K43" s="21">
        <v>12.1</v>
      </c>
      <c r="L43" s="78">
        <v>-25.5</v>
      </c>
      <c r="M43" s="44">
        <f>SUM(I43:L43)</f>
        <v>-0.30000000000000071</v>
      </c>
      <c r="O43" s="21">
        <v>-15.4</v>
      </c>
      <c r="P43" s="21">
        <v>-11</v>
      </c>
      <c r="Q43" s="21">
        <v>-11.7</v>
      </c>
      <c r="R43" s="78">
        <v>-15.299999999999997</v>
      </c>
      <c r="S43" s="44">
        <f>SUM(O43:R43)</f>
        <v>-53.399999999999991</v>
      </c>
      <c r="U43" s="21">
        <v>-10.5</v>
      </c>
      <c r="V43" s="21">
        <v>-5.7</v>
      </c>
      <c r="W43" s="21">
        <v>-3.1</v>
      </c>
      <c r="X43" s="78">
        <v>-9</v>
      </c>
      <c r="Y43" s="44">
        <f>SUM(U43:X43)</f>
        <v>-28.3</v>
      </c>
      <c r="AA43" s="21">
        <v>4.5999999999999996</v>
      </c>
      <c r="AB43" s="21">
        <v>8.1</v>
      </c>
      <c r="AC43" s="21">
        <v>17.5</v>
      </c>
      <c r="AD43" s="78">
        <v>-16.2</v>
      </c>
      <c r="AE43" s="44">
        <f>SUM(AA43:AD43)</f>
        <v>14</v>
      </c>
      <c r="AG43" s="21">
        <v>10.199999999999999</v>
      </c>
      <c r="AH43" s="21">
        <v>14.9</v>
      </c>
      <c r="AI43" s="21">
        <v>10</v>
      </c>
      <c r="AJ43" s="78">
        <v>6.5</v>
      </c>
      <c r="AK43" s="44">
        <f>SUM(AG43:AJ43)</f>
        <v>41.6</v>
      </c>
      <c r="AM43" s="21">
        <v>18.100000000000001</v>
      </c>
      <c r="AN43" s="21">
        <v>25.5</v>
      </c>
      <c r="AO43" s="21">
        <v>33</v>
      </c>
      <c r="AP43" s="78">
        <f>+AQ43-SUM(AM43:AO43)</f>
        <v>36.000000000000014</v>
      </c>
      <c r="AQ43" s="44">
        <v>112.60000000000001</v>
      </c>
      <c r="AS43" s="4">
        <v>34</v>
      </c>
      <c r="AT43" s="4">
        <v>49</v>
      </c>
      <c r="AU43" s="4">
        <v>49</v>
      </c>
      <c r="AV43" s="4">
        <v>49</v>
      </c>
      <c r="AW43" s="23">
        <f>+SUM(AS43:AV43)</f>
        <v>181</v>
      </c>
      <c r="AY43" s="4">
        <v>37</v>
      </c>
      <c r="AZ43" s="4">
        <v>42</v>
      </c>
      <c r="BA43" s="4">
        <v>51</v>
      </c>
      <c r="BB43" s="4">
        <f>+BC43-SUM(AY43:BA43)</f>
        <v>39</v>
      </c>
      <c r="BC43" s="23">
        <v>169</v>
      </c>
    </row>
    <row r="44" spans="1:55" ht="12.75" customHeight="1" x14ac:dyDescent="0.25">
      <c r="A44" s="2" t="s">
        <v>115</v>
      </c>
      <c r="C44" s="21">
        <v>7.8</v>
      </c>
      <c r="D44" s="21">
        <v>3.6</v>
      </c>
      <c r="E44" s="21">
        <v>0.8</v>
      </c>
      <c r="F44" s="78">
        <v>-0.5</v>
      </c>
      <c r="G44" s="44">
        <f t="shared" ref="G44:G46" si="115">SUM(C44:F44)</f>
        <v>11.700000000000001</v>
      </c>
      <c r="H44" s="21"/>
      <c r="I44" s="21">
        <v>-3</v>
      </c>
      <c r="J44" s="21">
        <v>2.1</v>
      </c>
      <c r="K44" s="21">
        <v>-2.2000000000000002</v>
      </c>
      <c r="L44" s="78">
        <v>-1.5</v>
      </c>
      <c r="M44" s="44">
        <f t="shared" ref="M44:M46" si="116">SUM(I44:L44)</f>
        <v>-4.5999999999999996</v>
      </c>
      <c r="O44" s="21">
        <v>-2.7</v>
      </c>
      <c r="P44" s="21">
        <v>-0.7</v>
      </c>
      <c r="Q44" s="21">
        <v>-1.8</v>
      </c>
      <c r="R44" s="78">
        <v>-9.6000000000000014</v>
      </c>
      <c r="S44" s="44">
        <f t="shared" ref="S44:S46" si="117">SUM(O44:R44)</f>
        <v>-14.8</v>
      </c>
      <c r="U44" s="21">
        <v>-0.8</v>
      </c>
      <c r="V44" s="21">
        <v>2.1</v>
      </c>
      <c r="W44" s="21">
        <v>2.4</v>
      </c>
      <c r="X44" s="78">
        <v>-3.9</v>
      </c>
      <c r="Y44" s="44">
        <f t="shared" ref="Y44:Y46" si="118">SUM(U44:X44)</f>
        <v>-0.19999999999999973</v>
      </c>
      <c r="AA44" s="21">
        <v>1.3</v>
      </c>
      <c r="AB44" s="21">
        <v>3.4</v>
      </c>
      <c r="AC44" s="21">
        <v>4.7</v>
      </c>
      <c r="AD44" s="78">
        <v>3.7</v>
      </c>
      <c r="AE44" s="44">
        <f t="shared" ref="AE44:AE46" si="119">SUM(AA44:AD44)</f>
        <v>13.100000000000001</v>
      </c>
      <c r="AG44" s="21">
        <v>6.5</v>
      </c>
      <c r="AH44" s="21">
        <v>3.6</v>
      </c>
      <c r="AI44" s="21">
        <v>-1.3</v>
      </c>
      <c r="AJ44" s="78">
        <v>4.8</v>
      </c>
      <c r="AK44" s="44">
        <f t="shared" ref="AK44:AK46" si="120">SUM(AG44:AJ44)</f>
        <v>13.599999999999998</v>
      </c>
      <c r="AM44" s="21">
        <v>14.2</v>
      </c>
      <c r="AN44" s="21">
        <v>13.3</v>
      </c>
      <c r="AO44" s="21">
        <v>9.5</v>
      </c>
      <c r="AP44" s="78">
        <f t="shared" ref="AP44:AP46" si="121">+AQ44-SUM(AM44:AO44)</f>
        <v>7</v>
      </c>
      <c r="AQ44" s="44">
        <v>44</v>
      </c>
      <c r="AS44" s="4">
        <v>13</v>
      </c>
      <c r="AT44" s="4">
        <v>17</v>
      </c>
      <c r="AU44" s="4">
        <v>7</v>
      </c>
      <c r="AV44" s="4">
        <v>4</v>
      </c>
      <c r="AW44" s="23">
        <f>+SUM(AS44:AV44)</f>
        <v>41</v>
      </c>
      <c r="AY44" s="4">
        <v>10</v>
      </c>
      <c r="AZ44" s="4">
        <v>23</v>
      </c>
      <c r="BA44" s="4">
        <v>15</v>
      </c>
      <c r="BB44" s="4">
        <f t="shared" ref="BB44:BB46" si="122">+BC44-SUM(AY44:BA44)</f>
        <v>9</v>
      </c>
      <c r="BC44" s="23">
        <v>57</v>
      </c>
    </row>
    <row r="45" spans="1:55" ht="12.75" customHeight="1" x14ac:dyDescent="0.25">
      <c r="A45" s="2" t="s">
        <v>116</v>
      </c>
      <c r="C45" s="21">
        <v>0.5</v>
      </c>
      <c r="D45" s="21">
        <v>4.9000000000000004</v>
      </c>
      <c r="E45" s="21">
        <v>2.2999999999999998</v>
      </c>
      <c r="F45" s="78">
        <v>1.7</v>
      </c>
      <c r="G45" s="44">
        <f t="shared" si="115"/>
        <v>9.4</v>
      </c>
      <c r="H45" s="21"/>
      <c r="I45" s="21">
        <v>5.0999999999999996</v>
      </c>
      <c r="J45" s="21">
        <v>2.8</v>
      </c>
      <c r="K45" s="21">
        <v>1.2</v>
      </c>
      <c r="L45" s="78">
        <v>2.9</v>
      </c>
      <c r="M45" s="44">
        <f t="shared" si="116"/>
        <v>12</v>
      </c>
      <c r="O45" s="21">
        <v>1.2</v>
      </c>
      <c r="P45" s="21">
        <v>3.6</v>
      </c>
      <c r="Q45" s="21">
        <v>2.9</v>
      </c>
      <c r="R45" s="78">
        <v>1</v>
      </c>
      <c r="S45" s="44">
        <f t="shared" si="117"/>
        <v>8.6999999999999993</v>
      </c>
      <c r="U45" s="21">
        <v>1.7</v>
      </c>
      <c r="V45" s="21">
        <v>3</v>
      </c>
      <c r="W45" s="21">
        <v>3.2</v>
      </c>
      <c r="X45" s="78">
        <v>2.6</v>
      </c>
      <c r="Y45" s="44">
        <f t="shared" si="118"/>
        <v>10.5</v>
      </c>
      <c r="AA45" s="21">
        <v>6.9</v>
      </c>
      <c r="AB45" s="21">
        <v>13.4</v>
      </c>
      <c r="AC45" s="21">
        <v>3.3</v>
      </c>
      <c r="AD45" s="78">
        <v>4.8</v>
      </c>
      <c r="AE45" s="44">
        <f t="shared" si="119"/>
        <v>28.400000000000002</v>
      </c>
      <c r="AG45" s="21">
        <v>2.7</v>
      </c>
      <c r="AH45" s="21">
        <v>0.7</v>
      </c>
      <c r="AI45" s="21">
        <v>7.6</v>
      </c>
      <c r="AJ45" s="78">
        <v>10.5</v>
      </c>
      <c r="AK45" s="44">
        <f t="shared" si="120"/>
        <v>21.5</v>
      </c>
      <c r="AM45" s="21">
        <v>2.9</v>
      </c>
      <c r="AN45" s="21">
        <v>4.7</v>
      </c>
      <c r="AO45" s="21">
        <v>4.3</v>
      </c>
      <c r="AP45" s="78">
        <f t="shared" si="121"/>
        <v>1.7000000000000011</v>
      </c>
      <c r="AQ45" s="44">
        <v>13.6</v>
      </c>
      <c r="AS45" s="4">
        <v>5</v>
      </c>
      <c r="AT45" s="4">
        <v>3</v>
      </c>
      <c r="AU45" s="4">
        <v>7</v>
      </c>
      <c r="AV45" s="4">
        <v>4</v>
      </c>
      <c r="AW45" s="23">
        <f>+SUM(AS45:AV45)</f>
        <v>19</v>
      </c>
      <c r="AY45" s="4">
        <v>11</v>
      </c>
      <c r="AZ45" s="4">
        <v>12</v>
      </c>
      <c r="BA45" s="4">
        <v>21</v>
      </c>
      <c r="BB45" s="4">
        <f t="shared" si="122"/>
        <v>6</v>
      </c>
      <c r="BC45" s="23">
        <v>50</v>
      </c>
    </row>
    <row r="46" spans="1:55" ht="12.75" customHeight="1" x14ac:dyDescent="0.25">
      <c r="A46" s="30" t="s">
        <v>121</v>
      </c>
      <c r="B46" s="30"/>
      <c r="C46" s="46">
        <v>-1.7</v>
      </c>
      <c r="D46" s="46">
        <v>-1.7</v>
      </c>
      <c r="E46" s="46">
        <v>-0.6</v>
      </c>
      <c r="F46" s="145">
        <v>-4.5999999999999996</v>
      </c>
      <c r="G46" s="47">
        <f t="shared" si="115"/>
        <v>-8.6</v>
      </c>
      <c r="H46" s="21"/>
      <c r="I46" s="21">
        <v>-4</v>
      </c>
      <c r="J46" s="46">
        <v>-2.7</v>
      </c>
      <c r="K46" s="46">
        <v>-4.3</v>
      </c>
      <c r="L46" s="145">
        <v>-5.3</v>
      </c>
      <c r="M46" s="47">
        <f t="shared" si="116"/>
        <v>-16.3</v>
      </c>
      <c r="O46" s="46">
        <v>-6.1</v>
      </c>
      <c r="P46" s="46">
        <v>-2.8</v>
      </c>
      <c r="Q46" s="46">
        <v>-3.3</v>
      </c>
      <c r="R46" s="145">
        <v>-4</v>
      </c>
      <c r="S46" s="47">
        <f t="shared" si="117"/>
        <v>-16.2</v>
      </c>
      <c r="U46" s="46">
        <v>-0.9</v>
      </c>
      <c r="V46" s="46">
        <v>-3</v>
      </c>
      <c r="W46" s="46">
        <v>-1.2</v>
      </c>
      <c r="X46" s="145">
        <v>-5.4</v>
      </c>
      <c r="Y46" s="47">
        <f t="shared" si="118"/>
        <v>-10.5</v>
      </c>
      <c r="AA46" s="46">
        <v>-3.8</v>
      </c>
      <c r="AB46" s="46">
        <v>-3.9</v>
      </c>
      <c r="AC46" s="46">
        <v>-4.4000000000000004</v>
      </c>
      <c r="AD46" s="145">
        <v>-6.8</v>
      </c>
      <c r="AE46" s="47">
        <f t="shared" si="119"/>
        <v>-18.899999999999999</v>
      </c>
      <c r="AG46" s="46">
        <v>-0.7</v>
      </c>
      <c r="AH46" s="46">
        <v>1.9</v>
      </c>
      <c r="AI46" s="46">
        <v>-0.5</v>
      </c>
      <c r="AJ46" s="145">
        <v>-8.3000000000000007</v>
      </c>
      <c r="AK46" s="47">
        <f t="shared" si="120"/>
        <v>-7.6000000000000005</v>
      </c>
      <c r="AM46" s="46">
        <v>-0.7</v>
      </c>
      <c r="AN46" s="46">
        <v>-7.1</v>
      </c>
      <c r="AO46" s="46">
        <v>7</v>
      </c>
      <c r="AP46" s="78">
        <f t="shared" si="121"/>
        <v>-5</v>
      </c>
      <c r="AQ46" s="47">
        <v>-5.8</v>
      </c>
      <c r="AS46" s="205">
        <v>1</v>
      </c>
      <c r="AT46" s="205">
        <v>-7</v>
      </c>
      <c r="AU46" s="205">
        <v>3</v>
      </c>
      <c r="AV46" s="205">
        <v>3</v>
      </c>
      <c r="AW46" s="23">
        <f>+SUM(AS46:AV46)</f>
        <v>0</v>
      </c>
      <c r="AY46" s="205">
        <v>-7</v>
      </c>
      <c r="AZ46" s="205">
        <v>-6</v>
      </c>
      <c r="BA46" s="205">
        <v>0</v>
      </c>
      <c r="BB46" s="205">
        <f t="shared" si="122"/>
        <v>-6</v>
      </c>
      <c r="BC46" s="23">
        <v>-19</v>
      </c>
    </row>
    <row r="47" spans="1:55" s="35" customFormat="1" ht="12.75" customHeight="1" x14ac:dyDescent="0.25">
      <c r="A47" s="31" t="s">
        <v>96</v>
      </c>
      <c r="C47" s="48">
        <f>+SUM(C43:C46)</f>
        <v>7.1000000000000005</v>
      </c>
      <c r="D47" s="48">
        <f t="shared" ref="D47" si="123">+SUM(D43:D46)</f>
        <v>24.600000000000005</v>
      </c>
      <c r="E47" s="48">
        <f t="shared" ref="E47" si="124">+SUM(E43:E46)</f>
        <v>20.8</v>
      </c>
      <c r="F47" s="81">
        <f t="shared" ref="F47" si="125">+SUM(F43:F46)</f>
        <v>11.4</v>
      </c>
      <c r="G47" s="49">
        <f>+SUM(G43:G46)</f>
        <v>63.900000000000013</v>
      </c>
      <c r="H47" s="51"/>
      <c r="I47" s="48">
        <f>+SUM(I43:I46)</f>
        <v>0.59999999999999964</v>
      </c>
      <c r="J47" s="48">
        <f t="shared" ref="J47" si="126">+SUM(J43:J46)</f>
        <v>12.8</v>
      </c>
      <c r="K47" s="48">
        <f t="shared" ref="K47" si="127">+SUM(K43:K46)</f>
        <v>6.799999999999998</v>
      </c>
      <c r="L47" s="81">
        <f t="shared" ref="L47" si="128">+SUM(L43:L46)</f>
        <v>-29.400000000000002</v>
      </c>
      <c r="M47" s="49">
        <f>+SUM(M43:M46)</f>
        <v>-9.2000000000000011</v>
      </c>
      <c r="N47" s="51"/>
      <c r="O47" s="48">
        <f>+SUM(O43:O46)</f>
        <v>-23</v>
      </c>
      <c r="P47" s="48">
        <f t="shared" ref="P47" si="129">+SUM(P43:P46)</f>
        <v>-10.899999999999999</v>
      </c>
      <c r="Q47" s="48">
        <f t="shared" ref="Q47" si="130">+SUM(Q43:Q46)</f>
        <v>-13.899999999999999</v>
      </c>
      <c r="R47" s="81">
        <f t="shared" ref="R47" si="131">+SUM(R43:R46)</f>
        <v>-27.9</v>
      </c>
      <c r="S47" s="49">
        <f>+SUM(S43:S46)</f>
        <v>-75.699999999999989</v>
      </c>
      <c r="U47" s="48">
        <f>+SUM(U43:U46)</f>
        <v>-10.500000000000002</v>
      </c>
      <c r="V47" s="48">
        <f>+SUM(V43:V46)</f>
        <v>-3.6</v>
      </c>
      <c r="W47" s="48">
        <f>+SUM(W43:W46)</f>
        <v>1.3</v>
      </c>
      <c r="X47" s="48">
        <f>+SUM(X43:X46)</f>
        <v>-15.700000000000001</v>
      </c>
      <c r="Y47" s="49">
        <f>+SUM(Y43:Y46)</f>
        <v>-28.5</v>
      </c>
      <c r="AA47" s="48">
        <f>+SUM(AA43:AA46)</f>
        <v>9</v>
      </c>
      <c r="AB47" s="48">
        <f t="shared" ref="AB47:AD47" si="132">+SUM(AB43:AB46)</f>
        <v>21</v>
      </c>
      <c r="AC47" s="48">
        <f t="shared" si="132"/>
        <v>21.1</v>
      </c>
      <c r="AD47" s="48">
        <f t="shared" si="132"/>
        <v>-14.5</v>
      </c>
      <c r="AE47" s="49">
        <f>+SUM(AE43:AE46)</f>
        <v>36.6</v>
      </c>
      <c r="AG47" s="48">
        <f>+SUM(AG43:AG46)</f>
        <v>18.7</v>
      </c>
      <c r="AH47" s="48">
        <f t="shared" ref="AH47:AJ47" si="133">+SUM(AH43:AH46)</f>
        <v>21.099999999999998</v>
      </c>
      <c r="AI47" s="48">
        <f t="shared" si="133"/>
        <v>15.799999999999997</v>
      </c>
      <c r="AJ47" s="48">
        <f t="shared" si="133"/>
        <v>13.5</v>
      </c>
      <c r="AK47" s="49">
        <f>+SUM(AK43:AK46)</f>
        <v>69.100000000000009</v>
      </c>
      <c r="AM47" s="48">
        <f>+SUM(AM43:AM46)</f>
        <v>34.499999999999993</v>
      </c>
      <c r="AN47" s="48">
        <f>+SUM(AN43:AN46)</f>
        <v>36.4</v>
      </c>
      <c r="AO47" s="48">
        <f>+SUM(AO43:AO46)</f>
        <v>53.8</v>
      </c>
      <c r="AP47" s="48">
        <f>+SUM(AP43:AP46)</f>
        <v>39.700000000000017</v>
      </c>
      <c r="AQ47" s="49">
        <f>+SUM(AQ43:AQ46)</f>
        <v>164.4</v>
      </c>
      <c r="AS47" s="32">
        <f>+SUM(AS43:AS46)</f>
        <v>53</v>
      </c>
      <c r="AT47" s="32">
        <f>+SUM(AT43:AT46)</f>
        <v>62</v>
      </c>
      <c r="AU47" s="32">
        <f>+SUM(AU43:AU46)</f>
        <v>66</v>
      </c>
      <c r="AV47" s="32">
        <f>+SUM(AV43:AV46)</f>
        <v>60</v>
      </c>
      <c r="AW47" s="218">
        <f>+SUM(AS47:AV47)</f>
        <v>241</v>
      </c>
      <c r="AY47" s="32">
        <f>+SUM(AY43:AY46)</f>
        <v>51</v>
      </c>
      <c r="AZ47" s="32">
        <f>+SUM(AZ43:AZ46)</f>
        <v>71</v>
      </c>
      <c r="BA47" s="32">
        <f>+SUM(BA43:BA46)</f>
        <v>87</v>
      </c>
      <c r="BB47" s="32">
        <f>+SUM(BB43:BB46)</f>
        <v>48</v>
      </c>
      <c r="BC47" s="218">
        <f>+SUM(BC43:BC46)</f>
        <v>257</v>
      </c>
    </row>
    <row r="48" spans="1:55" s="1" customFormat="1" ht="12.75" customHeight="1" x14ac:dyDescent="0.25">
      <c r="A48" s="2" t="s">
        <v>95</v>
      </c>
      <c r="B48" s="2"/>
      <c r="C48" s="21">
        <v>-3.1</v>
      </c>
      <c r="D48" s="21">
        <v>-0.5</v>
      </c>
      <c r="E48" s="21">
        <v>-1.8</v>
      </c>
      <c r="F48" s="78">
        <v>3.7</v>
      </c>
      <c r="G48" s="44">
        <f t="shared" ref="G48" si="134">SUM(C48:F48)</f>
        <v>-1.7000000000000002</v>
      </c>
      <c r="I48" s="21">
        <v>-3.1</v>
      </c>
      <c r="J48" s="21">
        <v>-1</v>
      </c>
      <c r="K48" s="21">
        <v>0</v>
      </c>
      <c r="L48" s="78">
        <v>5.3</v>
      </c>
      <c r="M48" s="44">
        <f>SUM(I48:L48)</f>
        <v>1.2000000000000002</v>
      </c>
      <c r="O48" s="21">
        <v>-2.6</v>
      </c>
      <c r="P48" s="21">
        <v>1.5</v>
      </c>
      <c r="Q48" s="21">
        <v>1.8</v>
      </c>
      <c r="R48" s="78">
        <v>4</v>
      </c>
      <c r="S48" s="44">
        <f t="shared" ref="S48" si="135">SUM(O48:R48)</f>
        <v>4.7</v>
      </c>
      <c r="U48" s="21">
        <v>-4.3</v>
      </c>
      <c r="V48" s="21">
        <v>-3.8</v>
      </c>
      <c r="W48" s="21">
        <v>-2.2000000000000002</v>
      </c>
      <c r="X48" s="78">
        <v>0.8</v>
      </c>
      <c r="Y48" s="44">
        <f t="shared" ref="Y48" si="136">SUM(U48:X48)</f>
        <v>-9.5</v>
      </c>
      <c r="AA48" s="21">
        <v>-4.7</v>
      </c>
      <c r="AB48" s="21">
        <v>-3.5</v>
      </c>
      <c r="AC48" s="21">
        <v>-0.3</v>
      </c>
      <c r="AD48" s="78">
        <v>1.4</v>
      </c>
      <c r="AE48" s="44">
        <f t="shared" ref="AE48" si="137">SUM(AA48:AD48)</f>
        <v>-7.1</v>
      </c>
      <c r="AG48" s="21">
        <v>-5.2</v>
      </c>
      <c r="AH48" s="182"/>
      <c r="AI48" s="182"/>
      <c r="AJ48" s="185"/>
      <c r="AK48" s="186"/>
      <c r="AM48" s="182"/>
      <c r="AN48" s="182"/>
      <c r="AO48" s="182"/>
      <c r="AP48" s="185"/>
      <c r="AQ48" s="186"/>
      <c r="AS48" s="203"/>
      <c r="AT48" s="182"/>
      <c r="AU48" s="203"/>
      <c r="AV48" s="203"/>
      <c r="AW48" s="209"/>
      <c r="AY48" s="203"/>
      <c r="AZ48" s="182"/>
      <c r="BA48" s="203"/>
      <c r="BB48" s="203"/>
      <c r="BC48" s="209"/>
    </row>
    <row r="49" spans="1:55" s="35" customFormat="1" ht="12.75" customHeight="1" x14ac:dyDescent="0.25">
      <c r="A49" s="31" t="s">
        <v>98</v>
      </c>
      <c r="C49" s="48">
        <f>+SUM(C47:C48)</f>
        <v>4</v>
      </c>
      <c r="D49" s="48">
        <f>+SUM(D47:D48)</f>
        <v>24.100000000000005</v>
      </c>
      <c r="E49" s="48">
        <f>+SUM(E47:E48)</f>
        <v>19</v>
      </c>
      <c r="F49" s="81">
        <f>+SUM(F47:F48)</f>
        <v>15.100000000000001</v>
      </c>
      <c r="G49" s="49">
        <f>+SUM(G47:G48)</f>
        <v>62.20000000000001</v>
      </c>
      <c r="H49" s="51"/>
      <c r="I49" s="48">
        <f>+SUM(I47:I48)</f>
        <v>-2.5000000000000004</v>
      </c>
      <c r="J49" s="48">
        <f>+SUM(J47:J48)</f>
        <v>11.8</v>
      </c>
      <c r="K49" s="48">
        <f>+SUM(K47:K48)</f>
        <v>6.799999999999998</v>
      </c>
      <c r="L49" s="81">
        <f>+SUM(L47:L48)</f>
        <v>-24.1</v>
      </c>
      <c r="M49" s="49">
        <f>+SUM(M47:M48)</f>
        <v>-8</v>
      </c>
      <c r="N49" s="51"/>
      <c r="O49" s="48">
        <f>+SUM(O47:O48)</f>
        <v>-25.6</v>
      </c>
      <c r="P49" s="48">
        <f>+SUM(P47:P48)</f>
        <v>-9.3999999999999986</v>
      </c>
      <c r="Q49" s="48">
        <f>+SUM(Q47:Q48)</f>
        <v>-12.099999999999998</v>
      </c>
      <c r="R49" s="81">
        <f>+SUM(R47:R48)</f>
        <v>-23.9</v>
      </c>
      <c r="S49" s="49">
        <f>+SUM(S47:S48)</f>
        <v>-70.999999999999986</v>
      </c>
      <c r="U49" s="48">
        <f>+SUM(U47:U48)</f>
        <v>-14.8</v>
      </c>
      <c r="V49" s="48">
        <f>+SUM(V47:V48)</f>
        <v>-7.4</v>
      </c>
      <c r="W49" s="48">
        <f>+SUM(W47:W48)</f>
        <v>-0.90000000000000013</v>
      </c>
      <c r="X49" s="48">
        <f>+SUM(X47:X48)</f>
        <v>-14.9</v>
      </c>
      <c r="Y49" s="49">
        <f>+SUM(Y47:Y48)</f>
        <v>-38</v>
      </c>
      <c r="AA49" s="48">
        <f>+SUM(AA47:AA48)</f>
        <v>4.3</v>
      </c>
      <c r="AB49" s="48">
        <f t="shared" ref="AB49:AD49" si="138">+SUM(AB47:AB48)</f>
        <v>17.5</v>
      </c>
      <c r="AC49" s="48">
        <f t="shared" si="138"/>
        <v>20.8</v>
      </c>
      <c r="AD49" s="48">
        <f t="shared" si="138"/>
        <v>-13.1</v>
      </c>
      <c r="AE49" s="49">
        <f>+SUM(AE47:AE48)</f>
        <v>29.5</v>
      </c>
      <c r="AG49" s="48">
        <f>+SUM(AG47:AG48)</f>
        <v>13.5</v>
      </c>
      <c r="AH49" s="183"/>
      <c r="AI49" s="183"/>
      <c r="AJ49" s="183"/>
      <c r="AK49" s="184"/>
      <c r="AM49" s="183"/>
      <c r="AN49" s="183"/>
      <c r="AO49" s="183"/>
      <c r="AP49" s="183"/>
      <c r="AQ49" s="184"/>
      <c r="AS49" s="207"/>
      <c r="AT49" s="183"/>
      <c r="AU49" s="207"/>
      <c r="AV49" s="207"/>
      <c r="AW49" s="210"/>
      <c r="AY49" s="207"/>
      <c r="AZ49" s="183"/>
      <c r="BA49" s="207"/>
      <c r="BB49" s="207"/>
      <c r="BC49" s="210"/>
    </row>
    <row r="50" spans="1:55" s="1" customFormat="1" ht="12.75" customHeight="1" x14ac:dyDescent="0.25">
      <c r="B50" s="38"/>
      <c r="G50" s="22"/>
      <c r="M50" s="22"/>
      <c r="S50" s="22"/>
      <c r="Y50" s="22"/>
      <c r="AE50" s="22"/>
      <c r="AK50" s="22"/>
      <c r="AQ50" s="22"/>
      <c r="AS50" s="3"/>
      <c r="AU50" s="3"/>
      <c r="AV50" s="3"/>
      <c r="AW50" s="23"/>
      <c r="AY50" s="3"/>
      <c r="BA50" s="3"/>
      <c r="BB50" s="3"/>
      <c r="BC50" s="23"/>
    </row>
    <row r="51" spans="1:55" s="1" customFormat="1" ht="12.75" customHeight="1" x14ac:dyDescent="0.25">
      <c r="A51" s="1" t="s">
        <v>1</v>
      </c>
      <c r="G51" s="22"/>
      <c r="M51" s="22"/>
      <c r="S51" s="22"/>
      <c r="Y51" s="22"/>
      <c r="AE51" s="22"/>
      <c r="AK51" s="22"/>
      <c r="AQ51" s="22"/>
      <c r="AS51" s="3"/>
      <c r="AU51" s="3"/>
      <c r="AV51" s="3"/>
      <c r="AW51" s="23"/>
      <c r="AY51" s="3"/>
      <c r="BA51" s="3"/>
      <c r="BB51" s="3"/>
      <c r="BC51" s="23"/>
    </row>
    <row r="52" spans="1:55" s="1" customFormat="1" ht="12.75" customHeight="1" x14ac:dyDescent="0.25">
      <c r="A52" s="2" t="s">
        <v>96</v>
      </c>
      <c r="C52" s="2">
        <v>-7.5</v>
      </c>
      <c r="D52" s="2">
        <v>19.5</v>
      </c>
      <c r="E52" s="2">
        <v>13.3</v>
      </c>
      <c r="F52" s="2">
        <v>-6.3000000000000007</v>
      </c>
      <c r="G52" s="44">
        <f>SUM(C52:F52)</f>
        <v>19</v>
      </c>
      <c r="I52" s="115">
        <v>-2.5</v>
      </c>
      <c r="J52" s="115">
        <v>5.3</v>
      </c>
      <c r="K52" s="115">
        <v>-3</v>
      </c>
      <c r="L52" s="115">
        <v>-38.4</v>
      </c>
      <c r="M52" s="44">
        <f>SUM(I52:L52)</f>
        <v>-38.6</v>
      </c>
      <c r="O52" s="115">
        <v>-20</v>
      </c>
      <c r="P52" s="115">
        <v>-14.8</v>
      </c>
      <c r="Q52" s="115">
        <v>-18.8</v>
      </c>
      <c r="R52" s="115">
        <v>-34.100000000000009</v>
      </c>
      <c r="S52" s="44">
        <f>SUM(O52:R52)</f>
        <v>-87.7</v>
      </c>
      <c r="U52" s="115">
        <v>-10.9</v>
      </c>
      <c r="V52" s="115">
        <v>-12.3</v>
      </c>
      <c r="W52" s="115">
        <v>0.3</v>
      </c>
      <c r="X52" s="115">
        <v>-15.5</v>
      </c>
      <c r="Y52" s="44">
        <f>SUM(U52:X52)</f>
        <v>-38.400000000000006</v>
      </c>
      <c r="AA52" s="115">
        <v>10.8</v>
      </c>
      <c r="AB52" s="115">
        <v>21</v>
      </c>
      <c r="AC52" s="115">
        <v>6.6</v>
      </c>
      <c r="AD52" s="115">
        <v>-14.5</v>
      </c>
      <c r="AE52" s="44">
        <f>SUM(AA52:AD52)</f>
        <v>23.9</v>
      </c>
      <c r="AG52" s="115">
        <v>19.2</v>
      </c>
      <c r="AH52" s="115">
        <v>20.7</v>
      </c>
      <c r="AI52" s="115">
        <v>15.8</v>
      </c>
      <c r="AJ52" s="115">
        <v>13.5</v>
      </c>
      <c r="AK52" s="44">
        <f>SUM(AG52:AJ52)</f>
        <v>69.2</v>
      </c>
      <c r="AM52" s="115">
        <v>34.5</v>
      </c>
      <c r="AN52" s="115">
        <f>+AN47</f>
        <v>36.4</v>
      </c>
      <c r="AO52" s="115">
        <f>+AO47</f>
        <v>53.8</v>
      </c>
      <c r="AP52" s="115">
        <f>+AP47</f>
        <v>39.700000000000017</v>
      </c>
      <c r="AQ52" s="44">
        <f>+AQ47</f>
        <v>164.4</v>
      </c>
      <c r="AS52" s="4">
        <f>+AS47</f>
        <v>53</v>
      </c>
      <c r="AT52" s="197">
        <f>+AT47+AT35</f>
        <v>61</v>
      </c>
      <c r="AU52" s="4">
        <f>+AU47</f>
        <v>66</v>
      </c>
      <c r="AV52" s="4">
        <v>60</v>
      </c>
      <c r="AW52" s="23">
        <f>+SUM(AS52:AV52)</f>
        <v>240</v>
      </c>
      <c r="AY52" s="4">
        <f>+AY47</f>
        <v>51</v>
      </c>
      <c r="AZ52" s="197">
        <f>+AZ47-AZ35</f>
        <v>71</v>
      </c>
      <c r="BA52" s="197">
        <f>+BA47-BA35</f>
        <v>87</v>
      </c>
      <c r="BB52" s="197">
        <f t="shared" ref="BB52" si="139">+BC52-SUM(AY52:BA52)</f>
        <v>48</v>
      </c>
      <c r="BC52" s="23">
        <v>257</v>
      </c>
    </row>
    <row r="53" spans="1:55" s="1" customFormat="1" ht="12.75" customHeight="1" x14ac:dyDescent="0.25">
      <c r="A53" s="2" t="s">
        <v>95</v>
      </c>
      <c r="C53" s="30">
        <v>-3.1</v>
      </c>
      <c r="D53" s="30">
        <v>-0.5</v>
      </c>
      <c r="E53" s="30">
        <v>-1.8</v>
      </c>
      <c r="F53" s="30">
        <v>3.7</v>
      </c>
      <c r="G53" s="44">
        <f>SUM(C53:F53)</f>
        <v>-1.7000000000000002</v>
      </c>
      <c r="I53" s="118">
        <v>-3.1</v>
      </c>
      <c r="J53" s="118">
        <v>-1</v>
      </c>
      <c r="K53" s="118">
        <v>0</v>
      </c>
      <c r="L53" s="118">
        <v>5.2</v>
      </c>
      <c r="M53" s="44">
        <f>SUM(I53:L53)</f>
        <v>1.1000000000000005</v>
      </c>
      <c r="O53" s="118">
        <v>-2.6</v>
      </c>
      <c r="P53" s="118">
        <v>1.5</v>
      </c>
      <c r="Q53" s="118">
        <v>1.8</v>
      </c>
      <c r="R53" s="118">
        <v>4.0000000000000009</v>
      </c>
      <c r="S53" s="44">
        <f>SUM(O53:R53)</f>
        <v>4.7000000000000011</v>
      </c>
      <c r="U53" s="118">
        <v>-4.3</v>
      </c>
      <c r="V53" s="118">
        <v>-3.8</v>
      </c>
      <c r="W53" s="118">
        <v>-2.2000000000000002</v>
      </c>
      <c r="X53" s="118">
        <v>0.8</v>
      </c>
      <c r="Y53" s="44">
        <f>SUM(U53:X53)</f>
        <v>-9.5</v>
      </c>
      <c r="AA53" s="118">
        <v>-4.7</v>
      </c>
      <c r="AB53" s="118">
        <v>-3.5</v>
      </c>
      <c r="AC53" s="118">
        <v>-0.3</v>
      </c>
      <c r="AD53" s="118">
        <v>1.4</v>
      </c>
      <c r="AE53" s="44">
        <f>SUM(AA53:AD53)</f>
        <v>-7.1</v>
      </c>
      <c r="AG53" s="118">
        <v>2.8</v>
      </c>
      <c r="AH53" s="188"/>
      <c r="AI53" s="188"/>
      <c r="AJ53" s="188"/>
      <c r="AK53" s="186"/>
      <c r="AM53" s="188"/>
      <c r="AN53" s="188"/>
      <c r="AO53" s="188"/>
      <c r="AP53" s="188"/>
      <c r="AQ53" s="186"/>
      <c r="AS53" s="214"/>
      <c r="AT53" s="188"/>
      <c r="AU53" s="214"/>
      <c r="AV53" s="214"/>
      <c r="AW53" s="209"/>
      <c r="AY53" s="214"/>
      <c r="AZ53" s="188"/>
      <c r="BA53" s="214"/>
      <c r="BB53" s="214"/>
      <c r="BC53" s="209"/>
    </row>
    <row r="54" spans="1:55" s="35" customFormat="1" ht="12.75" customHeight="1" x14ac:dyDescent="0.25">
      <c r="A54" s="31" t="s">
        <v>98</v>
      </c>
      <c r="C54" s="48">
        <f t="shared" ref="C54" si="140">+SUM(C52:C53)</f>
        <v>-10.6</v>
      </c>
      <c r="D54" s="48">
        <f t="shared" ref="D54" si="141">+SUM(D52:D53)</f>
        <v>19</v>
      </c>
      <c r="E54" s="48">
        <f t="shared" ref="E54" si="142">+SUM(E52:E53)</f>
        <v>11.5</v>
      </c>
      <c r="F54" s="81">
        <f t="shared" ref="F54" si="143">+SUM(F52:F53)</f>
        <v>-2.6000000000000005</v>
      </c>
      <c r="G54" s="49">
        <f>+SUM(G52:G53)</f>
        <v>17.3</v>
      </c>
      <c r="H54" s="51"/>
      <c r="I54" s="48">
        <f t="shared" ref="I54" si="144">+SUM(I52:I53)</f>
        <v>-5.6</v>
      </c>
      <c r="J54" s="48">
        <f t="shared" ref="J54" si="145">+SUM(J52:J53)</f>
        <v>4.3</v>
      </c>
      <c r="K54" s="48">
        <f t="shared" ref="K54" si="146">+SUM(K52:K53)</f>
        <v>-3</v>
      </c>
      <c r="L54" s="81">
        <f t="shared" ref="L54" si="147">+SUM(L52:L53)</f>
        <v>-33.199999999999996</v>
      </c>
      <c r="M54" s="49">
        <f>+SUM(M52:M53)</f>
        <v>-37.5</v>
      </c>
      <c r="N54" s="51"/>
      <c r="O54" s="48">
        <f t="shared" ref="O54" si="148">+SUM(O52:O53)</f>
        <v>-22.6</v>
      </c>
      <c r="P54" s="48">
        <f t="shared" ref="P54" si="149">+SUM(P52:P53)</f>
        <v>-13.3</v>
      </c>
      <c r="Q54" s="48">
        <f t="shared" ref="Q54" si="150">+SUM(Q52:Q53)</f>
        <v>-17</v>
      </c>
      <c r="R54" s="81">
        <f t="shared" ref="R54" si="151">+SUM(R52:R53)</f>
        <v>-30.100000000000009</v>
      </c>
      <c r="S54" s="49">
        <f>+SUM(S52:S53)</f>
        <v>-83</v>
      </c>
      <c r="U54" s="123">
        <f t="shared" ref="U54:X54" si="152">+SUM(U52:U53)</f>
        <v>-15.2</v>
      </c>
      <c r="V54" s="123">
        <f t="shared" si="152"/>
        <v>-16.100000000000001</v>
      </c>
      <c r="W54" s="123">
        <f t="shared" si="152"/>
        <v>-1.9000000000000001</v>
      </c>
      <c r="X54" s="123">
        <f t="shared" si="152"/>
        <v>-14.7</v>
      </c>
      <c r="Y54" s="49">
        <f>+SUM(Y52:Y53)</f>
        <v>-47.900000000000006</v>
      </c>
      <c r="AA54" s="123">
        <f t="shared" ref="AA54" si="153">+SUM(AA52:AA53)</f>
        <v>6.1000000000000005</v>
      </c>
      <c r="AB54" s="123">
        <f t="shared" ref="AB54:AD54" si="154">+SUM(AB52:AB53)</f>
        <v>17.5</v>
      </c>
      <c r="AC54" s="123">
        <f t="shared" si="154"/>
        <v>6.3</v>
      </c>
      <c r="AD54" s="123">
        <f t="shared" si="154"/>
        <v>-13.1</v>
      </c>
      <c r="AE54" s="49">
        <f>+SUM(AE52:AE53)</f>
        <v>16.799999999999997</v>
      </c>
      <c r="AG54" s="123">
        <f t="shared" ref="AG54" si="155">+SUM(AG52:AG53)</f>
        <v>22</v>
      </c>
      <c r="AH54" s="189"/>
      <c r="AI54" s="189"/>
      <c r="AJ54" s="189"/>
      <c r="AK54" s="184"/>
      <c r="AM54" s="189"/>
      <c r="AN54" s="189"/>
      <c r="AO54" s="189"/>
      <c r="AP54" s="189"/>
      <c r="AQ54" s="184"/>
      <c r="AS54" s="207"/>
      <c r="AT54" s="189"/>
      <c r="AU54" s="207"/>
      <c r="AV54" s="207"/>
      <c r="AW54" s="210"/>
      <c r="AY54" s="207"/>
      <c r="AZ54" s="189"/>
      <c r="BA54" s="207"/>
      <c r="BB54" s="207"/>
      <c r="BC54" s="210"/>
    </row>
    <row r="55" spans="1:55" ht="12.75" customHeight="1" x14ac:dyDescent="0.25">
      <c r="A55" s="1"/>
      <c r="C55" s="45"/>
      <c r="D55" s="45"/>
      <c r="E55" s="45"/>
      <c r="F55" s="150"/>
      <c r="G55" s="44"/>
      <c r="H55" s="21"/>
      <c r="I55" s="45"/>
      <c r="J55" s="45"/>
      <c r="K55" s="45"/>
      <c r="L55" s="150"/>
      <c r="M55" s="44"/>
      <c r="N55" s="21"/>
      <c r="O55" s="45"/>
      <c r="P55" s="45"/>
      <c r="Q55" s="45"/>
      <c r="R55" s="150"/>
      <c r="S55" s="44"/>
      <c r="U55" s="45"/>
      <c r="V55" s="45"/>
      <c r="W55" s="45"/>
      <c r="X55" s="150"/>
      <c r="Y55" s="44"/>
      <c r="AA55" s="45"/>
      <c r="AB55" s="45"/>
      <c r="AC55" s="45"/>
      <c r="AD55" s="150"/>
      <c r="AE55" s="44"/>
      <c r="AG55" s="45"/>
      <c r="AH55" s="45"/>
      <c r="AI55" s="45"/>
      <c r="AJ55" s="150"/>
      <c r="AK55" s="44"/>
      <c r="AM55" s="45"/>
      <c r="AN55" s="45"/>
      <c r="AO55" s="45"/>
      <c r="AP55" s="150"/>
      <c r="AQ55" s="44"/>
      <c r="AS55" s="3"/>
      <c r="AT55" s="45"/>
      <c r="AU55" s="3"/>
      <c r="AV55" s="3"/>
      <c r="AW55" s="23"/>
      <c r="AY55" s="3"/>
      <c r="AZ55" s="45"/>
      <c r="BA55" s="3"/>
      <c r="BB55" s="3"/>
      <c r="BC55" s="23"/>
    </row>
    <row r="56" spans="1:55" ht="12.75" customHeight="1" x14ac:dyDescent="0.25">
      <c r="A56" s="1" t="s">
        <v>32</v>
      </c>
      <c r="B56" s="1"/>
      <c r="C56" s="1"/>
      <c r="D56" s="1"/>
      <c r="E56" s="1"/>
      <c r="F56" s="1"/>
      <c r="G56" s="22"/>
      <c r="H56" s="1"/>
      <c r="I56" s="1"/>
      <c r="J56" s="1"/>
      <c r="K56" s="1"/>
      <c r="L56" s="1"/>
      <c r="M56" s="22"/>
      <c r="N56" s="1"/>
      <c r="O56" s="1"/>
      <c r="P56" s="1"/>
      <c r="Q56" s="1"/>
      <c r="R56" s="1"/>
      <c r="S56" s="22"/>
      <c r="T56" s="1"/>
      <c r="U56" s="1"/>
      <c r="V56" s="1"/>
      <c r="W56" s="1"/>
      <c r="X56" s="1"/>
      <c r="Y56" s="22"/>
      <c r="AA56" s="1"/>
      <c r="AB56" s="1"/>
      <c r="AC56" s="1"/>
      <c r="AD56" s="1"/>
      <c r="AE56" s="22"/>
      <c r="AG56" s="1"/>
      <c r="AH56" s="1"/>
      <c r="AI56" s="1"/>
      <c r="AJ56" s="1"/>
      <c r="AK56" s="22"/>
      <c r="AM56" s="1"/>
      <c r="AN56" s="1"/>
      <c r="AO56" s="1"/>
      <c r="AP56" s="1"/>
      <c r="AQ56" s="22"/>
      <c r="AS56" s="3"/>
      <c r="AT56" s="1"/>
      <c r="AU56" s="3"/>
      <c r="AV56" s="3"/>
      <c r="AW56" s="23"/>
      <c r="AY56" s="3"/>
      <c r="AZ56" s="1"/>
      <c r="BA56" s="3"/>
      <c r="BB56" s="3"/>
      <c r="BC56" s="23"/>
    </row>
    <row r="57" spans="1:55" ht="12.75" customHeight="1" x14ac:dyDescent="0.25">
      <c r="A57" s="2" t="s">
        <v>96</v>
      </c>
      <c r="B57" s="1"/>
      <c r="C57" s="115">
        <v>-23</v>
      </c>
      <c r="D57" s="115">
        <v>8.6</v>
      </c>
      <c r="E57" s="115">
        <v>29.6</v>
      </c>
      <c r="F57" s="115">
        <v>63.000000000000007</v>
      </c>
      <c r="G57" s="131">
        <f>SUM(C57:F57)</f>
        <v>78.2</v>
      </c>
      <c r="H57" s="117"/>
      <c r="I57" s="115">
        <v>-131.80000000000001</v>
      </c>
      <c r="J57" s="115">
        <v>39.799999999999997</v>
      </c>
      <c r="K57" s="115">
        <v>-35.5</v>
      </c>
      <c r="L57" s="115">
        <v>81.200000000000017</v>
      </c>
      <c r="M57" s="131">
        <f>SUM(I57:L57)</f>
        <v>-46.3</v>
      </c>
      <c r="N57" s="117"/>
      <c r="O57" s="115">
        <v>-51.8</v>
      </c>
      <c r="P57" s="115">
        <v>19.3</v>
      </c>
      <c r="Q57" s="115">
        <v>10.4</v>
      </c>
      <c r="R57" s="115">
        <v>139.89999999999998</v>
      </c>
      <c r="S57" s="131">
        <f>SUM(O57:R57)</f>
        <v>117.79999999999998</v>
      </c>
      <c r="T57" s="117"/>
      <c r="U57" s="115">
        <v>-118.3</v>
      </c>
      <c r="V57" s="115">
        <v>-10</v>
      </c>
      <c r="W57" s="115">
        <v>158.80000000000001</v>
      </c>
      <c r="X57" s="115">
        <v>105.1</v>
      </c>
      <c r="Y57" s="44">
        <f>SUM(U57:X57)</f>
        <v>135.6</v>
      </c>
      <c r="AA57" s="115">
        <v>-22.7</v>
      </c>
      <c r="AB57" s="115">
        <v>-99.7</v>
      </c>
      <c r="AC57" s="115">
        <v>149.6</v>
      </c>
      <c r="AD57" s="115">
        <v>181.6</v>
      </c>
      <c r="AE57" s="44">
        <f>SUM(AA57:AD57)</f>
        <v>208.79999999999998</v>
      </c>
      <c r="AG57" s="115">
        <v>-40.9</v>
      </c>
      <c r="AH57" s="115">
        <v>137</v>
      </c>
      <c r="AI57" s="115">
        <v>-0.4</v>
      </c>
      <c r="AJ57" s="115">
        <v>202.5</v>
      </c>
      <c r="AK57" s="44">
        <f>SUM(AG57:AJ57)</f>
        <v>298.2</v>
      </c>
      <c r="AM57" s="115">
        <v>-66.599999999999994</v>
      </c>
      <c r="AN57" s="115">
        <v>320.89999999999998</v>
      </c>
      <c r="AO57" s="115">
        <v>150.6</v>
      </c>
      <c r="AP57" s="115">
        <f>+AQ57-SUM(AM57:AO57)</f>
        <v>137.5</v>
      </c>
      <c r="AQ57" s="44">
        <v>542.4</v>
      </c>
      <c r="AS57" s="4">
        <v>48</v>
      </c>
      <c r="AT57" s="197">
        <v>642</v>
      </c>
      <c r="AU57" s="4">
        <v>-19</v>
      </c>
      <c r="AV57" s="4">
        <v>368</v>
      </c>
      <c r="AW57" s="23">
        <f>+SUM(AS57:AV57)</f>
        <v>1039</v>
      </c>
      <c r="AY57" s="4">
        <v>-141</v>
      </c>
      <c r="AZ57" s="197">
        <v>-1</v>
      </c>
      <c r="BA57" s="4">
        <v>68</v>
      </c>
      <c r="BB57" s="4">
        <f t="shared" ref="BB57" si="156">+BC57-SUM(AY57:BA57)</f>
        <v>573</v>
      </c>
      <c r="BC57" s="23">
        <v>499</v>
      </c>
    </row>
    <row r="58" spans="1:55" ht="12.75" customHeight="1" x14ac:dyDescent="0.25">
      <c r="A58" s="2" t="s">
        <v>95</v>
      </c>
      <c r="B58" s="1"/>
      <c r="C58" s="115">
        <v>1.5</v>
      </c>
      <c r="D58" s="115">
        <v>-2.5</v>
      </c>
      <c r="E58" s="115">
        <v>0.9</v>
      </c>
      <c r="F58" s="115">
        <v>-0.29999999999999993</v>
      </c>
      <c r="G58" s="131">
        <f>SUM(C58:F58)</f>
        <v>-0.39999999999999991</v>
      </c>
      <c r="H58" s="117"/>
      <c r="I58" s="115">
        <v>0</v>
      </c>
      <c r="J58" s="115">
        <v>-3.4</v>
      </c>
      <c r="K58" s="115">
        <v>0.7</v>
      </c>
      <c r="L58" s="115">
        <v>6.8</v>
      </c>
      <c r="M58" s="131">
        <f>SUM(I58:L58)</f>
        <v>4.0999999999999996</v>
      </c>
      <c r="N58" s="117"/>
      <c r="O58" s="115">
        <v>-2.8</v>
      </c>
      <c r="P58" s="115">
        <v>3.8</v>
      </c>
      <c r="Q58" s="115">
        <v>0.6</v>
      </c>
      <c r="R58" s="115">
        <v>5.6000000000000005</v>
      </c>
      <c r="S58" s="131">
        <f>SUM(O58:R58)</f>
        <v>7.2000000000000011</v>
      </c>
      <c r="T58" s="117"/>
      <c r="U58" s="115">
        <v>-3.2</v>
      </c>
      <c r="V58" s="115">
        <v>-1.8</v>
      </c>
      <c r="W58" s="115">
        <v>-0.1</v>
      </c>
      <c r="X58" s="115">
        <v>5.8</v>
      </c>
      <c r="Y58" s="44">
        <f>SUM(U58:X58)</f>
        <v>0.70000000000000018</v>
      </c>
      <c r="AA58" s="115">
        <v>0.4</v>
      </c>
      <c r="AB58" s="115">
        <v>0.1</v>
      </c>
      <c r="AC58" s="115">
        <v>-3.8</v>
      </c>
      <c r="AD58" s="115">
        <v>2.2999999999999998</v>
      </c>
      <c r="AE58" s="44">
        <f>SUM(AA58:AD58)</f>
        <v>-1</v>
      </c>
      <c r="AG58" s="115">
        <v>-5</v>
      </c>
      <c r="AH58" s="187"/>
      <c r="AI58" s="187"/>
      <c r="AJ58" s="187"/>
      <c r="AK58" s="186"/>
      <c r="AM58" s="187"/>
      <c r="AN58" s="187"/>
      <c r="AO58" s="187"/>
      <c r="AP58" s="187"/>
      <c r="AQ58" s="186"/>
      <c r="AS58" s="203"/>
      <c r="AT58" s="187"/>
      <c r="AU58" s="203"/>
      <c r="AV58" s="203"/>
      <c r="AW58" s="209"/>
      <c r="AY58" s="203"/>
      <c r="AZ58" s="187"/>
      <c r="BA58" s="203"/>
      <c r="BB58" s="203"/>
      <c r="BC58" s="209"/>
    </row>
    <row r="59" spans="1:55" s="35" customFormat="1" ht="12.75" customHeight="1" x14ac:dyDescent="0.25">
      <c r="A59" s="31" t="s">
        <v>98</v>
      </c>
      <c r="C59" s="48">
        <f t="shared" ref="C59" si="157">+SUM(C57:C58)</f>
        <v>-21.5</v>
      </c>
      <c r="D59" s="48">
        <f t="shared" ref="D59" si="158">+SUM(D57:D58)</f>
        <v>6.1</v>
      </c>
      <c r="E59" s="48">
        <f t="shared" ref="E59" si="159">+SUM(E57:E58)</f>
        <v>30.5</v>
      </c>
      <c r="F59" s="81">
        <f t="shared" ref="F59" si="160">+SUM(F57:F58)</f>
        <v>62.70000000000001</v>
      </c>
      <c r="G59" s="49">
        <f>+SUM(G57:G58)</f>
        <v>77.8</v>
      </c>
      <c r="H59" s="51"/>
      <c r="I59" s="48">
        <f t="shared" ref="I59" si="161">+SUM(I57:I58)</f>
        <v>-131.80000000000001</v>
      </c>
      <c r="J59" s="48">
        <f t="shared" ref="J59" si="162">+SUM(J57:J58)</f>
        <v>36.4</v>
      </c>
      <c r="K59" s="48">
        <f t="shared" ref="K59" si="163">+SUM(K57:K58)</f>
        <v>-34.799999999999997</v>
      </c>
      <c r="L59" s="81">
        <f t="shared" ref="L59" si="164">+SUM(L57:L58)</f>
        <v>88.000000000000014</v>
      </c>
      <c r="M59" s="49">
        <f>+SUM(M57:M58)</f>
        <v>-42.199999999999996</v>
      </c>
      <c r="N59" s="51"/>
      <c r="O59" s="48">
        <f t="shared" ref="O59" si="165">+SUM(O57:O58)</f>
        <v>-54.599999999999994</v>
      </c>
      <c r="P59" s="48">
        <f t="shared" ref="P59" si="166">+SUM(P57:P58)</f>
        <v>23.1</v>
      </c>
      <c r="Q59" s="48">
        <f t="shared" ref="Q59" si="167">+SUM(Q57:Q58)</f>
        <v>11</v>
      </c>
      <c r="R59" s="81">
        <f t="shared" ref="R59" si="168">+SUM(R57:R58)</f>
        <v>145.49999999999997</v>
      </c>
      <c r="S59" s="49">
        <f>+SUM(S57:S58)</f>
        <v>124.99999999999999</v>
      </c>
      <c r="U59" s="48">
        <f t="shared" ref="U59:X59" si="169">+SUM(U57:U58)</f>
        <v>-121.5</v>
      </c>
      <c r="V59" s="48">
        <f t="shared" si="169"/>
        <v>-11.8</v>
      </c>
      <c r="W59" s="48">
        <f t="shared" si="169"/>
        <v>158.70000000000002</v>
      </c>
      <c r="X59" s="48">
        <f t="shared" si="169"/>
        <v>110.89999999999999</v>
      </c>
      <c r="Y59" s="49">
        <f>+SUM(Y57:Y58)</f>
        <v>136.29999999999998</v>
      </c>
      <c r="AA59" s="48">
        <f t="shared" ref="AA59" si="170">+SUM(AA57:AA58)</f>
        <v>-22.3</v>
      </c>
      <c r="AB59" s="48">
        <f t="shared" ref="AB59:AD59" si="171">+SUM(AB57:AB58)</f>
        <v>-99.600000000000009</v>
      </c>
      <c r="AC59" s="48">
        <f t="shared" si="171"/>
        <v>145.79999999999998</v>
      </c>
      <c r="AD59" s="48">
        <f t="shared" si="171"/>
        <v>183.9</v>
      </c>
      <c r="AE59" s="49">
        <f>+SUM(AE57:AE58)</f>
        <v>207.79999999999998</v>
      </c>
      <c r="AG59" s="48">
        <f t="shared" ref="AG59" si="172">+SUM(AG57:AG58)</f>
        <v>-45.9</v>
      </c>
      <c r="AH59" s="183"/>
      <c r="AI59" s="183"/>
      <c r="AJ59" s="183"/>
      <c r="AK59" s="184"/>
      <c r="AM59" s="183"/>
      <c r="AN59" s="183"/>
      <c r="AO59" s="183"/>
      <c r="AP59" s="183"/>
      <c r="AQ59" s="184"/>
      <c r="AS59" s="207"/>
      <c r="AT59" s="183"/>
      <c r="AU59" s="207"/>
      <c r="AV59" s="207"/>
      <c r="AW59" s="210"/>
      <c r="AY59" s="207"/>
      <c r="AZ59" s="183"/>
      <c r="BA59" s="207"/>
      <c r="BB59" s="207"/>
      <c r="BC59" s="210"/>
    </row>
    <row r="60" spans="1:55" ht="12.75" customHeight="1" x14ac:dyDescent="0.25">
      <c r="A60" s="1"/>
      <c r="C60" s="45"/>
      <c r="D60" s="45"/>
      <c r="E60" s="45"/>
      <c r="F60" s="150"/>
      <c r="G60" s="44"/>
      <c r="H60" s="21"/>
      <c r="I60" s="45"/>
      <c r="J60" s="45"/>
      <c r="K60" s="45"/>
      <c r="L60" s="150"/>
      <c r="M60" s="44"/>
      <c r="N60" s="21"/>
      <c r="O60" s="45"/>
      <c r="P60" s="45"/>
      <c r="Q60" s="45"/>
      <c r="R60" s="150"/>
      <c r="S60" s="44"/>
      <c r="U60" s="45"/>
      <c r="V60" s="45"/>
      <c r="W60" s="45"/>
      <c r="X60" s="150"/>
      <c r="Y60" s="44"/>
      <c r="AA60" s="45"/>
      <c r="AB60" s="45"/>
      <c r="AC60" s="45"/>
      <c r="AD60" s="150"/>
      <c r="AE60" s="44"/>
      <c r="AG60" s="45"/>
      <c r="AH60" s="45"/>
      <c r="AI60" s="45"/>
      <c r="AJ60" s="150"/>
      <c r="AK60" s="44"/>
      <c r="AM60" s="45"/>
      <c r="AN60" s="45"/>
      <c r="AO60" s="45"/>
      <c r="AP60" s="150"/>
      <c r="AQ60" s="44"/>
      <c r="AS60" s="3"/>
      <c r="AT60" s="45"/>
      <c r="AU60" s="3"/>
      <c r="AV60" s="3"/>
      <c r="AW60" s="23"/>
      <c r="AY60" s="3"/>
      <c r="AZ60" s="45"/>
      <c r="BA60" s="3"/>
      <c r="BB60" s="3"/>
      <c r="BC60" s="23"/>
    </row>
    <row r="61" spans="1:55" ht="12.75" customHeight="1" x14ac:dyDescent="0.25">
      <c r="A61" s="1" t="s">
        <v>130</v>
      </c>
      <c r="B61" s="1"/>
      <c r="C61" s="1"/>
      <c r="D61" s="1"/>
      <c r="E61" s="1"/>
      <c r="F61" s="1"/>
      <c r="G61" s="22"/>
      <c r="H61" s="1"/>
      <c r="I61" s="1"/>
      <c r="J61" s="1"/>
      <c r="K61" s="1"/>
      <c r="L61" s="1"/>
      <c r="M61" s="22"/>
      <c r="N61" s="1"/>
      <c r="O61" s="1"/>
      <c r="P61" s="1"/>
      <c r="Q61" s="1"/>
      <c r="R61" s="1"/>
      <c r="S61" s="22"/>
      <c r="T61" s="1"/>
      <c r="U61" s="1"/>
      <c r="V61" s="1"/>
      <c r="W61" s="1"/>
      <c r="X61" s="1"/>
      <c r="Y61" s="22"/>
      <c r="AA61" s="1"/>
      <c r="AB61" s="1"/>
      <c r="AC61" s="1"/>
      <c r="AD61" s="1"/>
      <c r="AE61" s="22"/>
      <c r="AG61" s="1"/>
      <c r="AH61" s="1"/>
      <c r="AI61" s="1"/>
      <c r="AJ61" s="1"/>
      <c r="AK61" s="22"/>
      <c r="AM61" s="1"/>
      <c r="AN61" s="1"/>
      <c r="AO61" s="1"/>
      <c r="AP61" s="1"/>
      <c r="AQ61" s="22"/>
      <c r="AS61" s="3"/>
      <c r="AT61" s="1"/>
      <c r="AU61" s="3"/>
      <c r="AV61" s="3"/>
      <c r="AW61" s="23"/>
      <c r="AY61" s="3"/>
      <c r="AZ61" s="1"/>
      <c r="BA61" s="3"/>
      <c r="BB61" s="3"/>
      <c r="BC61" s="23"/>
    </row>
    <row r="62" spans="1:55" ht="12.75" customHeight="1" x14ac:dyDescent="0.25">
      <c r="A62" s="2" t="s">
        <v>96</v>
      </c>
      <c r="B62" s="1"/>
      <c r="C62" s="115">
        <v>-12.5</v>
      </c>
      <c r="D62" s="115">
        <v>-16.399999999999999</v>
      </c>
      <c r="E62" s="115">
        <v>-13</v>
      </c>
      <c r="F62" s="115">
        <v>-21.1</v>
      </c>
      <c r="G62" s="44">
        <f>SUM(C62:F62)</f>
        <v>-63</v>
      </c>
      <c r="H62" s="1"/>
      <c r="I62" s="115">
        <v>-8.6999999999999993</v>
      </c>
      <c r="J62" s="115">
        <v>-10.9</v>
      </c>
      <c r="K62" s="115">
        <v>-8.6999999999999993</v>
      </c>
      <c r="L62" s="115">
        <v>-20.800000000000008</v>
      </c>
      <c r="M62" s="44">
        <f>SUM(I62:L62)</f>
        <v>-49.100000000000009</v>
      </c>
      <c r="N62" s="1"/>
      <c r="O62" s="115">
        <v>-6.4</v>
      </c>
      <c r="P62" s="115">
        <v>-16.7</v>
      </c>
      <c r="Q62" s="115">
        <v>-13.1</v>
      </c>
      <c r="R62" s="115">
        <v>-16.100000000000001</v>
      </c>
      <c r="S62" s="44">
        <f>SUM(O62:R62)</f>
        <v>-52.300000000000004</v>
      </c>
      <c r="T62" s="1"/>
      <c r="U62" s="115">
        <v>-10</v>
      </c>
      <c r="V62" s="2">
        <v>-17.3</v>
      </c>
      <c r="W62" s="2">
        <v>-14.4</v>
      </c>
      <c r="X62" s="2">
        <v>-49.1</v>
      </c>
      <c r="Y62" s="44">
        <f>SUM(U62:X62)</f>
        <v>-90.800000000000011</v>
      </c>
      <c r="AA62" s="115">
        <v>-28.3</v>
      </c>
      <c r="AB62" s="115">
        <v>-52.4</v>
      </c>
      <c r="AC62" s="115">
        <v>-44.2</v>
      </c>
      <c r="AD62" s="115">
        <v>-88.4</v>
      </c>
      <c r="AE62" s="44">
        <f>SUM(AA62:AD62)</f>
        <v>-213.3</v>
      </c>
      <c r="AG62" s="115">
        <v>-38.299999999999997</v>
      </c>
      <c r="AH62" s="115">
        <f>-42.1-6.8</f>
        <v>-48.9</v>
      </c>
      <c r="AI62" s="115">
        <v>-41</v>
      </c>
      <c r="AJ62" s="115">
        <v>-60.9</v>
      </c>
      <c r="AK62" s="44">
        <f>SUM(AG62:AJ62)</f>
        <v>-189.1</v>
      </c>
      <c r="AM62" s="115">
        <v>-31</v>
      </c>
      <c r="AN62" s="115">
        <v>-30.4</v>
      </c>
      <c r="AO62" s="115">
        <v>-59.9</v>
      </c>
      <c r="AP62" s="115">
        <f>+AQ62-SUM(AM62:AO62)</f>
        <v>-116.60000000000001</v>
      </c>
      <c r="AQ62" s="44">
        <f>-247+9.1</f>
        <v>-237.9</v>
      </c>
      <c r="AS62" s="4">
        <v>-64</v>
      </c>
      <c r="AT62" s="197">
        <f>-95-5</f>
        <v>-100</v>
      </c>
      <c r="AU62" s="4">
        <v>-115</v>
      </c>
      <c r="AV62" s="4">
        <v>-216</v>
      </c>
      <c r="AW62" s="23">
        <f>+SUM(AS62:AV62)</f>
        <v>-495</v>
      </c>
      <c r="AY62" s="4">
        <v>-167</v>
      </c>
      <c r="AZ62" s="197">
        <v>-174</v>
      </c>
      <c r="BA62" s="4">
        <v>-170</v>
      </c>
      <c r="BB62" s="4">
        <f t="shared" ref="BB62" si="173">+BC62-SUM(AY62:BA62)</f>
        <v>-232</v>
      </c>
      <c r="BC62" s="23">
        <v>-743</v>
      </c>
    </row>
    <row r="63" spans="1:55" ht="12.75" customHeight="1" x14ac:dyDescent="0.25">
      <c r="A63" s="2" t="s">
        <v>95</v>
      </c>
      <c r="B63" s="1"/>
      <c r="C63" s="115">
        <v>-1</v>
      </c>
      <c r="D63" s="115">
        <v>-2.2999999999999998</v>
      </c>
      <c r="E63" s="115">
        <v>-1.4</v>
      </c>
      <c r="F63" s="115">
        <v>-2.8000000000000003</v>
      </c>
      <c r="G63" s="44">
        <f>SUM(C63:F63)</f>
        <v>-7.5</v>
      </c>
      <c r="H63" s="1"/>
      <c r="I63" s="115">
        <v>-0.9</v>
      </c>
      <c r="J63" s="115">
        <v>-2.5</v>
      </c>
      <c r="K63" s="115">
        <v>-2.2999999999999998</v>
      </c>
      <c r="L63" s="115">
        <v>-6.1000000000000005</v>
      </c>
      <c r="M63" s="44">
        <f>SUM(I63:L63)</f>
        <v>-11.8</v>
      </c>
      <c r="N63" s="1"/>
      <c r="O63" s="115">
        <v>-3.2</v>
      </c>
      <c r="P63" s="115">
        <v>-4.2</v>
      </c>
      <c r="Q63" s="115">
        <v>-4.2</v>
      </c>
      <c r="R63" s="115">
        <v>-5.1000000000000005</v>
      </c>
      <c r="S63" s="44">
        <f>SUM(O63:R63)</f>
        <v>-16.700000000000003</v>
      </c>
      <c r="T63" s="1"/>
      <c r="U63" s="115">
        <v>-4.4000000000000004</v>
      </c>
      <c r="V63" s="115">
        <v>-4</v>
      </c>
      <c r="W63" s="115">
        <v>-3.5</v>
      </c>
      <c r="X63" s="115">
        <v>-4.7</v>
      </c>
      <c r="Y63" s="44">
        <f>SUM(U63:X63)</f>
        <v>-16.600000000000001</v>
      </c>
      <c r="AA63" s="115">
        <v>-3.4</v>
      </c>
      <c r="AB63" s="115">
        <v>-3.3</v>
      </c>
      <c r="AC63" s="115">
        <v>-3.1</v>
      </c>
      <c r="AD63" s="115">
        <v>-4.5</v>
      </c>
      <c r="AE63" s="44">
        <f>SUM(AA63:AD63)</f>
        <v>-14.299999999999999</v>
      </c>
      <c r="AG63" s="115">
        <v>-5.2</v>
      </c>
      <c r="AH63" s="187"/>
      <c r="AI63" s="187"/>
      <c r="AJ63" s="187"/>
      <c r="AK63" s="186"/>
      <c r="AM63" s="187"/>
      <c r="AN63" s="187"/>
      <c r="AO63" s="187"/>
      <c r="AP63" s="187"/>
      <c r="AQ63" s="186"/>
      <c r="AS63" s="203"/>
      <c r="AT63" s="187"/>
      <c r="AU63" s="203"/>
      <c r="AV63" s="203"/>
      <c r="AW63" s="209"/>
      <c r="AY63" s="203"/>
      <c r="AZ63" s="187"/>
      <c r="BA63" s="203"/>
      <c r="BB63" s="203"/>
      <c r="BC63" s="209"/>
    </row>
    <row r="64" spans="1:55" s="35" customFormat="1" ht="12.75" customHeight="1" x14ac:dyDescent="0.25">
      <c r="A64" s="31" t="s">
        <v>98</v>
      </c>
      <c r="C64" s="48">
        <f t="shared" ref="C64" si="174">+SUM(C62:C63)</f>
        <v>-13.5</v>
      </c>
      <c r="D64" s="48">
        <f t="shared" ref="D64" si="175">+SUM(D62:D63)</f>
        <v>-18.7</v>
      </c>
      <c r="E64" s="48">
        <f t="shared" ref="E64" si="176">+SUM(E62:E63)</f>
        <v>-14.4</v>
      </c>
      <c r="F64" s="81">
        <f t="shared" ref="F64" si="177">+SUM(F62:F63)</f>
        <v>-23.900000000000002</v>
      </c>
      <c r="G64" s="49">
        <f>+SUM(G62:G63)</f>
        <v>-70.5</v>
      </c>
      <c r="H64" s="51"/>
      <c r="I64" s="48">
        <f t="shared" ref="I64" si="178">+SUM(I62:I63)</f>
        <v>-9.6</v>
      </c>
      <c r="J64" s="48">
        <f t="shared" ref="J64" si="179">+SUM(J62:J63)</f>
        <v>-13.4</v>
      </c>
      <c r="K64" s="48">
        <f t="shared" ref="K64" si="180">+SUM(K62:K63)</f>
        <v>-11</v>
      </c>
      <c r="L64" s="81">
        <f t="shared" ref="L64" si="181">+SUM(L62:L63)</f>
        <v>-26.900000000000009</v>
      </c>
      <c r="M64" s="49">
        <f>+SUM(M62:M63)</f>
        <v>-60.900000000000006</v>
      </c>
      <c r="N64" s="51"/>
      <c r="O64" s="48">
        <f t="shared" ref="O64" si="182">+SUM(O62:O63)</f>
        <v>-9.6000000000000014</v>
      </c>
      <c r="P64" s="48">
        <f t="shared" ref="P64" si="183">+SUM(P62:P63)</f>
        <v>-20.9</v>
      </c>
      <c r="Q64" s="48">
        <f t="shared" ref="Q64" si="184">+SUM(Q62:Q63)</f>
        <v>-17.3</v>
      </c>
      <c r="R64" s="81">
        <f t="shared" ref="R64" si="185">+SUM(R62:R63)</f>
        <v>-21.200000000000003</v>
      </c>
      <c r="S64" s="49">
        <f>+SUM(S62:S63)</f>
        <v>-69</v>
      </c>
      <c r="U64" s="48">
        <f t="shared" ref="U64:X64" si="186">+SUM(U62:U63)</f>
        <v>-14.4</v>
      </c>
      <c r="V64" s="48">
        <f t="shared" si="186"/>
        <v>-21.3</v>
      </c>
      <c r="W64" s="48">
        <f t="shared" si="186"/>
        <v>-17.899999999999999</v>
      </c>
      <c r="X64" s="48">
        <f t="shared" si="186"/>
        <v>-53.800000000000004</v>
      </c>
      <c r="Y64" s="49">
        <f>+SUM(Y62:Y63)</f>
        <v>-107.4</v>
      </c>
      <c r="AA64" s="48">
        <f t="shared" ref="AA64" si="187">+SUM(AA62:AA63)</f>
        <v>-31.7</v>
      </c>
      <c r="AB64" s="48">
        <f t="shared" ref="AB64:AD64" si="188">+SUM(AB62:AB63)</f>
        <v>-55.699999999999996</v>
      </c>
      <c r="AC64" s="48">
        <f t="shared" si="188"/>
        <v>-47.300000000000004</v>
      </c>
      <c r="AD64" s="48">
        <f t="shared" si="188"/>
        <v>-92.9</v>
      </c>
      <c r="AE64" s="49">
        <f>+SUM(AE62:AE63)</f>
        <v>-227.60000000000002</v>
      </c>
      <c r="AG64" s="48">
        <f t="shared" ref="AG64" si="189">+SUM(AG62:AG63)</f>
        <v>-43.5</v>
      </c>
      <c r="AH64" s="183"/>
      <c r="AI64" s="183"/>
      <c r="AJ64" s="183"/>
      <c r="AK64" s="184"/>
      <c r="AM64" s="183"/>
      <c r="AN64" s="183"/>
      <c r="AO64" s="183"/>
      <c r="AP64" s="183"/>
      <c r="AQ64" s="184"/>
      <c r="AS64" s="207"/>
      <c r="AT64" s="183"/>
      <c r="AU64" s="207"/>
      <c r="AV64" s="207"/>
      <c r="AW64" s="210"/>
      <c r="AY64" s="207"/>
      <c r="AZ64" s="183"/>
      <c r="BA64" s="207"/>
      <c r="BB64" s="207"/>
      <c r="BC64" s="210"/>
    </row>
    <row r="65" spans="1:55" ht="12.75" customHeight="1" x14ac:dyDescent="0.25">
      <c r="A65" s="1"/>
      <c r="C65" s="45"/>
      <c r="D65" s="45"/>
      <c r="E65" s="45"/>
      <c r="F65" s="150"/>
      <c r="G65" s="44"/>
      <c r="H65" s="21"/>
      <c r="I65" s="45"/>
      <c r="J65" s="45"/>
      <c r="K65" s="45"/>
      <c r="L65" s="150"/>
      <c r="M65" s="44"/>
      <c r="N65" s="21"/>
      <c r="O65" s="45"/>
      <c r="P65" s="45"/>
      <c r="Q65" s="45"/>
      <c r="R65" s="150"/>
      <c r="S65" s="44"/>
      <c r="U65" s="45"/>
      <c r="V65" s="45"/>
      <c r="W65" s="45"/>
      <c r="X65" s="150"/>
      <c r="Y65" s="44"/>
      <c r="AA65" s="45"/>
      <c r="AB65" s="45"/>
      <c r="AC65" s="45"/>
      <c r="AD65" s="150"/>
      <c r="AE65" s="44"/>
      <c r="AG65" s="45"/>
      <c r="AH65" s="45"/>
      <c r="AI65" s="45"/>
      <c r="AJ65" s="150"/>
      <c r="AK65" s="44"/>
      <c r="AM65" s="45"/>
      <c r="AN65" s="45"/>
      <c r="AO65" s="45"/>
      <c r="AP65" s="150"/>
      <c r="AQ65" s="44"/>
      <c r="AS65" s="3"/>
      <c r="AT65" s="45"/>
      <c r="AU65" s="3"/>
      <c r="AV65" s="3"/>
      <c r="AW65" s="23"/>
      <c r="AY65" s="3"/>
      <c r="AZ65" s="45"/>
      <c r="BA65" s="3"/>
      <c r="BB65" s="3"/>
      <c r="BC65" s="23"/>
    </row>
    <row r="66" spans="1:55" ht="12.75" customHeight="1" x14ac:dyDescent="0.25">
      <c r="A66" s="1" t="s">
        <v>131</v>
      </c>
      <c r="B66" s="1"/>
      <c r="C66" s="1"/>
      <c r="D66" s="1"/>
      <c r="E66" s="1"/>
      <c r="F66" s="1"/>
      <c r="G66" s="22"/>
      <c r="H66" s="1"/>
      <c r="I66" s="1"/>
      <c r="J66" s="1"/>
      <c r="K66" s="1"/>
      <c r="L66" s="1"/>
      <c r="M66" s="22"/>
      <c r="N66" s="1"/>
      <c r="O66" s="1"/>
      <c r="P66" s="1"/>
      <c r="Q66" s="1"/>
      <c r="R66" s="1"/>
      <c r="S66" s="22"/>
      <c r="T66" s="1"/>
      <c r="U66" s="1"/>
      <c r="V66" s="1"/>
      <c r="W66" s="1"/>
      <c r="X66" s="1"/>
      <c r="Y66" s="22"/>
      <c r="AA66" s="1"/>
      <c r="AB66" s="1"/>
      <c r="AC66" s="1"/>
      <c r="AD66" s="1"/>
      <c r="AE66" s="22"/>
      <c r="AG66" s="1"/>
      <c r="AH66" s="1"/>
      <c r="AI66" s="1"/>
      <c r="AJ66" s="1"/>
      <c r="AK66" s="22"/>
      <c r="AM66" s="1"/>
      <c r="AN66" s="1"/>
      <c r="AO66" s="1"/>
      <c r="AP66" s="1"/>
      <c r="AQ66" s="22"/>
      <c r="AS66" s="3"/>
      <c r="AT66" s="1"/>
      <c r="AU66" s="3"/>
      <c r="AV66" s="3"/>
      <c r="AW66" s="23"/>
      <c r="AY66" s="3"/>
      <c r="AZ66" s="1"/>
      <c r="BA66" s="3"/>
      <c r="BB66" s="3"/>
      <c r="BC66" s="23"/>
    </row>
    <row r="67" spans="1:55" ht="12.75" customHeight="1" x14ac:dyDescent="0.25">
      <c r="A67" s="2" t="s">
        <v>96</v>
      </c>
      <c r="B67" s="1"/>
      <c r="C67" s="115">
        <v>-35.5</v>
      </c>
      <c r="D67" s="115">
        <v>-7.8</v>
      </c>
      <c r="E67" s="115">
        <v>16.600000000000001</v>
      </c>
      <c r="F67" s="115">
        <v>41.9</v>
      </c>
      <c r="G67" s="44">
        <f>SUM(C67:F67)</f>
        <v>15.200000000000003</v>
      </c>
      <c r="H67" s="1"/>
      <c r="I67" s="115">
        <v>-140.5</v>
      </c>
      <c r="J67" s="115">
        <v>28.9</v>
      </c>
      <c r="K67" s="115">
        <v>-44.2</v>
      </c>
      <c r="L67" s="115">
        <v>60.4</v>
      </c>
      <c r="M67" s="44">
        <f>SUM(I67:L67)</f>
        <v>-95.4</v>
      </c>
      <c r="N67" s="1"/>
      <c r="O67" s="115">
        <v>-58.2</v>
      </c>
      <c r="P67" s="115">
        <v>2.6000000000000014</v>
      </c>
      <c r="Q67" s="115">
        <v>-2.6999999999999993</v>
      </c>
      <c r="R67" s="115">
        <v>123.79999999999998</v>
      </c>
      <c r="S67" s="44">
        <f>SUM(O67:R67)</f>
        <v>65.499999999999986</v>
      </c>
      <c r="T67" s="1"/>
      <c r="U67" s="115">
        <v>-128.30000000000001</v>
      </c>
      <c r="V67" s="115">
        <f t="shared" ref="V67:X68" si="190">+V57+V62</f>
        <v>-27.3</v>
      </c>
      <c r="W67" s="115">
        <f t="shared" si="190"/>
        <v>144.4</v>
      </c>
      <c r="X67" s="115">
        <f t="shared" si="190"/>
        <v>55.999999999999993</v>
      </c>
      <c r="Y67" s="44">
        <f>SUM(U67:X67)</f>
        <v>44.799999999999976</v>
      </c>
      <c r="AA67" s="115">
        <f t="shared" ref="AA67:AD67" si="191">+AA57+AA62</f>
        <v>-51</v>
      </c>
      <c r="AB67" s="115">
        <f t="shared" si="191"/>
        <v>-152.1</v>
      </c>
      <c r="AC67" s="115">
        <f t="shared" si="191"/>
        <v>105.39999999999999</v>
      </c>
      <c r="AD67" s="115">
        <f t="shared" si="191"/>
        <v>93.199999999999989</v>
      </c>
      <c r="AE67" s="44">
        <f>SUM(AA67:AD67)</f>
        <v>-4.5000000000000142</v>
      </c>
      <c r="AG67" s="115">
        <f t="shared" ref="AG67:AJ67" si="192">+AG57+AG62</f>
        <v>-79.199999999999989</v>
      </c>
      <c r="AH67" s="115">
        <f>+AH57+AH62</f>
        <v>88.1</v>
      </c>
      <c r="AI67" s="115">
        <v>-41.4</v>
      </c>
      <c r="AJ67" s="115">
        <f t="shared" si="192"/>
        <v>141.6</v>
      </c>
      <c r="AK67" s="44">
        <f>SUM(AG67:AJ67)</f>
        <v>109.1</v>
      </c>
      <c r="AM67" s="115">
        <f t="shared" ref="AM67" si="193">+AM57+AM62</f>
        <v>-97.6</v>
      </c>
      <c r="AN67" s="115">
        <v>290.5</v>
      </c>
      <c r="AO67" s="115">
        <v>90.7</v>
      </c>
      <c r="AP67" s="115">
        <f>+AQ67-SUM(AM67:AO67)</f>
        <v>20.899999999999977</v>
      </c>
      <c r="AQ67" s="44">
        <f>+AQ57+AQ62</f>
        <v>304.5</v>
      </c>
      <c r="AS67" s="4">
        <v>-16</v>
      </c>
      <c r="AT67" s="197">
        <f>+AT57+AT62</f>
        <v>542</v>
      </c>
      <c r="AU67" s="4">
        <v>-134</v>
      </c>
      <c r="AV67" s="4">
        <v>152</v>
      </c>
      <c r="AW67" s="23">
        <f>+SUM(AS67:AV67)</f>
        <v>544</v>
      </c>
      <c r="AY67" s="4">
        <v>-308</v>
      </c>
      <c r="AZ67" s="197">
        <f>+AZ57+AZ62</f>
        <v>-175</v>
      </c>
      <c r="BA67" s="197">
        <f>+BA57+BA62</f>
        <v>-102</v>
      </c>
      <c r="BB67" s="197">
        <f t="shared" ref="BB67" si="194">+BC67-SUM(AY67:BA67)</f>
        <v>341</v>
      </c>
      <c r="BC67" s="23">
        <v>-244</v>
      </c>
    </row>
    <row r="68" spans="1:55" ht="12.75" customHeight="1" x14ac:dyDescent="0.25">
      <c r="A68" s="2" t="s">
        <v>95</v>
      </c>
      <c r="B68" s="1"/>
      <c r="C68" s="115">
        <v>0.5</v>
      </c>
      <c r="D68" s="115">
        <v>-4.8</v>
      </c>
      <c r="E68" s="115">
        <v>-0.5</v>
      </c>
      <c r="F68" s="115">
        <v>-3.1000000000000005</v>
      </c>
      <c r="G68" s="44">
        <f>SUM(C68:F68)</f>
        <v>-7.9</v>
      </c>
      <c r="H68" s="1"/>
      <c r="I68" s="115">
        <v>-0.9</v>
      </c>
      <c r="J68" s="115">
        <v>-5.9</v>
      </c>
      <c r="K68" s="115">
        <v>-1.6</v>
      </c>
      <c r="L68" s="115">
        <v>0.70000000000000062</v>
      </c>
      <c r="M68" s="44">
        <f>SUM(I68:L68)</f>
        <v>-7.6999999999999993</v>
      </c>
      <c r="N68" s="1"/>
      <c r="O68" s="115">
        <v>-6</v>
      </c>
      <c r="P68" s="115">
        <v>-0.40000000000000036</v>
      </c>
      <c r="Q68" s="115">
        <v>-3.6</v>
      </c>
      <c r="R68" s="115">
        <v>0.5</v>
      </c>
      <c r="S68" s="44">
        <f>SUM(O68:R68)</f>
        <v>-9.5</v>
      </c>
      <c r="T68" s="1"/>
      <c r="U68" s="115">
        <v>-7.6</v>
      </c>
      <c r="V68" s="115">
        <f t="shared" si="190"/>
        <v>-5.8</v>
      </c>
      <c r="W68" s="115">
        <f t="shared" si="190"/>
        <v>-3.6</v>
      </c>
      <c r="X68" s="115">
        <f t="shared" si="190"/>
        <v>1.0999999999999996</v>
      </c>
      <c r="Y68" s="44">
        <f>SUM(U68:X68)</f>
        <v>-15.9</v>
      </c>
      <c r="AA68" s="115">
        <f t="shared" ref="AA68:AD68" si="195">+AA58+AA63</f>
        <v>-3</v>
      </c>
      <c r="AB68" s="115">
        <f t="shared" si="195"/>
        <v>-3.1999999999999997</v>
      </c>
      <c r="AC68" s="115">
        <f t="shared" si="195"/>
        <v>-6.9</v>
      </c>
      <c r="AD68" s="115">
        <f t="shared" si="195"/>
        <v>-2.2000000000000002</v>
      </c>
      <c r="AE68" s="44">
        <f>SUM(AA68:AD68)</f>
        <v>-15.3</v>
      </c>
      <c r="AG68" s="115">
        <f t="shared" ref="AG68" si="196">+AG58+AG63</f>
        <v>-10.199999999999999</v>
      </c>
      <c r="AH68" s="187"/>
      <c r="AI68" s="187"/>
      <c r="AJ68" s="187"/>
      <c r="AK68" s="186"/>
      <c r="AM68" s="187"/>
      <c r="AN68" s="187"/>
      <c r="AO68" s="187"/>
      <c r="AP68" s="187"/>
      <c r="AQ68" s="186"/>
      <c r="AS68" s="203"/>
      <c r="AT68" s="187"/>
      <c r="AU68" s="203"/>
      <c r="AV68" s="203"/>
      <c r="AW68" s="209"/>
      <c r="AY68" s="203"/>
      <c r="AZ68" s="187"/>
      <c r="BA68" s="203"/>
      <c r="BB68" s="203"/>
      <c r="BC68" s="209"/>
    </row>
    <row r="69" spans="1:55" s="35" customFormat="1" ht="12.75" customHeight="1" x14ac:dyDescent="0.25">
      <c r="A69" s="31" t="s">
        <v>98</v>
      </c>
      <c r="C69" s="48">
        <f t="shared" ref="C69" si="197">+SUM(C67:C68)</f>
        <v>-35</v>
      </c>
      <c r="D69" s="48">
        <f t="shared" ref="D69" si="198">+SUM(D67:D68)</f>
        <v>-12.6</v>
      </c>
      <c r="E69" s="48">
        <f t="shared" ref="E69" si="199">+SUM(E67:E68)</f>
        <v>16.100000000000001</v>
      </c>
      <c r="F69" s="81">
        <f t="shared" ref="F69" si="200">+SUM(F67:F68)</f>
        <v>38.799999999999997</v>
      </c>
      <c r="G69" s="49">
        <f>+SUM(G67:G68)</f>
        <v>7.3000000000000025</v>
      </c>
      <c r="H69" s="51"/>
      <c r="I69" s="48">
        <f t="shared" ref="I69" si="201">+SUM(I67:I68)</f>
        <v>-141.4</v>
      </c>
      <c r="J69" s="48">
        <f t="shared" ref="J69" si="202">+SUM(J67:J68)</f>
        <v>23</v>
      </c>
      <c r="K69" s="48">
        <f t="shared" ref="K69" si="203">+SUM(K67:K68)</f>
        <v>-45.800000000000004</v>
      </c>
      <c r="L69" s="81">
        <f t="shared" ref="L69" si="204">+SUM(L67:L68)</f>
        <v>61.1</v>
      </c>
      <c r="M69" s="49">
        <f>+SUM(M67:M68)</f>
        <v>-103.10000000000001</v>
      </c>
      <c r="N69" s="51"/>
      <c r="O69" s="48">
        <f t="shared" ref="O69" si="205">+SUM(O67:O68)</f>
        <v>-64.2</v>
      </c>
      <c r="P69" s="48">
        <f t="shared" ref="P69" si="206">+SUM(P67:P68)</f>
        <v>2.2000000000000011</v>
      </c>
      <c r="Q69" s="48">
        <f t="shared" ref="Q69" si="207">+SUM(Q67:Q68)</f>
        <v>-6.2999999999999989</v>
      </c>
      <c r="R69" s="81">
        <f t="shared" ref="R69" si="208">+SUM(R67:R68)</f>
        <v>124.29999999999998</v>
      </c>
      <c r="S69" s="49">
        <f>+SUM(S67:S68)</f>
        <v>55.999999999999986</v>
      </c>
      <c r="U69" s="48">
        <f t="shared" ref="U69:V69" si="209">+SUM(U67:U68)</f>
        <v>-135.9</v>
      </c>
      <c r="V69" s="48">
        <f t="shared" si="209"/>
        <v>-33.1</v>
      </c>
      <c r="W69" s="48">
        <f>+SUM(W67:W68)</f>
        <v>140.80000000000001</v>
      </c>
      <c r="X69" s="48">
        <f>+SUM(X67:X68)</f>
        <v>57.099999999999994</v>
      </c>
      <c r="Y69" s="49">
        <f>+SUM(Y67:Y68)</f>
        <v>28.899999999999977</v>
      </c>
      <c r="AA69" s="48">
        <f t="shared" ref="AA69" si="210">+SUM(AA67:AA68)</f>
        <v>-54</v>
      </c>
      <c r="AB69" s="48">
        <f t="shared" ref="AB69:AD69" si="211">+SUM(AB67:AB68)</f>
        <v>-155.29999999999998</v>
      </c>
      <c r="AC69" s="48">
        <f t="shared" si="211"/>
        <v>98.499999999999986</v>
      </c>
      <c r="AD69" s="48">
        <f t="shared" si="211"/>
        <v>90.999999999999986</v>
      </c>
      <c r="AE69" s="49">
        <f>+SUM(AE67:AE68)</f>
        <v>-19.800000000000015</v>
      </c>
      <c r="AG69" s="48">
        <f t="shared" ref="AG69" si="212">+SUM(AG67:AG68)</f>
        <v>-89.399999999999991</v>
      </c>
      <c r="AH69" s="183"/>
      <c r="AI69" s="183"/>
      <c r="AJ69" s="183"/>
      <c r="AK69" s="184"/>
      <c r="AM69" s="183"/>
      <c r="AN69" s="183"/>
      <c r="AO69" s="183"/>
      <c r="AP69" s="183"/>
      <c r="AQ69" s="184"/>
      <c r="AS69" s="207"/>
      <c r="AT69" s="183"/>
      <c r="AU69" s="207"/>
      <c r="AV69" s="207"/>
      <c r="AW69" s="210"/>
      <c r="AY69" s="207"/>
      <c r="AZ69" s="183"/>
      <c r="BA69" s="207"/>
      <c r="BB69" s="207"/>
      <c r="BC69" s="210"/>
    </row>
    <row r="70" spans="1:55" s="1" customFormat="1" ht="12.75" customHeight="1" x14ac:dyDescent="0.25">
      <c r="G70" s="22"/>
      <c r="M70" s="22"/>
      <c r="S70" s="22"/>
      <c r="Y70" s="22"/>
      <c r="AE70" s="22"/>
      <c r="AK70" s="22"/>
      <c r="AQ70" s="22"/>
      <c r="AS70" s="3"/>
      <c r="AU70" s="3"/>
      <c r="AV70" s="3"/>
      <c r="AW70" s="23"/>
      <c r="AY70" s="3"/>
      <c r="BA70" s="3"/>
      <c r="BB70" s="3"/>
      <c r="BC70" s="23"/>
    </row>
    <row r="71" spans="1:55" s="1" customFormat="1" ht="12.75" customHeight="1" x14ac:dyDescent="0.25">
      <c r="A71" s="1" t="s">
        <v>122</v>
      </c>
      <c r="G71" s="22"/>
      <c r="M71" s="22"/>
      <c r="S71" s="22"/>
      <c r="Y71" s="22"/>
      <c r="AE71" s="22"/>
      <c r="AK71" s="22"/>
      <c r="AQ71" s="22"/>
      <c r="AS71" s="3"/>
      <c r="AU71" s="3"/>
      <c r="AV71" s="3"/>
      <c r="AW71" s="23"/>
      <c r="AY71" s="3"/>
      <c r="BA71" s="3"/>
      <c r="BB71" s="3"/>
      <c r="BC71" s="23"/>
    </row>
    <row r="72" spans="1:55" s="1" customFormat="1" ht="12.75" customHeight="1" x14ac:dyDescent="0.25">
      <c r="A72" s="2" t="s">
        <v>114</v>
      </c>
      <c r="C72" s="21">
        <v>-72.5</v>
      </c>
      <c r="D72" s="21">
        <v>-56.1</v>
      </c>
      <c r="E72" s="21">
        <v>-84.3</v>
      </c>
      <c r="F72" s="78">
        <v>-134.6</v>
      </c>
      <c r="G72" s="44">
        <f>+F72</f>
        <v>-134.6</v>
      </c>
      <c r="I72" s="21">
        <v>-32.799999999999997</v>
      </c>
      <c r="J72" s="21">
        <v>-65.400000000000006</v>
      </c>
      <c r="K72" s="21">
        <v>-24.5</v>
      </c>
      <c r="L72" s="78">
        <v>-108.1</v>
      </c>
      <c r="M72" s="44">
        <f>+L72</f>
        <v>-108.1</v>
      </c>
      <c r="O72" s="21">
        <v>-76.5</v>
      </c>
      <c r="P72" s="21">
        <v>-83.3</v>
      </c>
      <c r="Q72" s="21">
        <v>-65.099999999999994</v>
      </c>
      <c r="R72" s="78">
        <v>-167.1</v>
      </c>
      <c r="S72" s="44">
        <f>+R72</f>
        <v>-167.1</v>
      </c>
      <c r="U72" s="21">
        <v>-130.5</v>
      </c>
      <c r="V72" s="21">
        <v>-62.5</v>
      </c>
      <c r="W72" s="21">
        <v>-194.1</v>
      </c>
      <c r="X72" s="78">
        <v>-196.8</v>
      </c>
      <c r="Y72" s="44">
        <v>-196.8</v>
      </c>
      <c r="AA72" s="21">
        <v>-111.3</v>
      </c>
      <c r="AB72" s="21">
        <v>5.4</v>
      </c>
      <c r="AC72" s="21">
        <v>-81.5</v>
      </c>
      <c r="AD72" s="78">
        <v>-152.80000000000001</v>
      </c>
      <c r="AE72" s="44">
        <f>+AD72</f>
        <v>-152.80000000000001</v>
      </c>
      <c r="AG72" s="21">
        <v>-86.5</v>
      </c>
      <c r="AH72" s="21">
        <v>-295.5</v>
      </c>
      <c r="AI72" s="21">
        <v>-345.8</v>
      </c>
      <c r="AJ72" s="78">
        <v>-437.2</v>
      </c>
      <c r="AK72" s="44">
        <f>+AJ72</f>
        <v>-437.2</v>
      </c>
      <c r="AM72" s="21">
        <v>-330.1</v>
      </c>
      <c r="AN72" s="21">
        <v>-765.1</v>
      </c>
      <c r="AO72" s="21">
        <v>-778.5</v>
      </c>
      <c r="AP72" s="78">
        <v>-739.1</v>
      </c>
      <c r="AQ72" s="44">
        <f>+AP72</f>
        <v>-739.1</v>
      </c>
      <c r="AS72" s="4">
        <v>-780</v>
      </c>
      <c r="AT72" s="4">
        <v>-1261</v>
      </c>
      <c r="AU72" s="4">
        <v>-1175</v>
      </c>
      <c r="AV72" s="4">
        <v>-1546</v>
      </c>
      <c r="AW72" s="23">
        <f>+AV72</f>
        <v>-1546</v>
      </c>
      <c r="AY72" s="4">
        <v>-1251</v>
      </c>
      <c r="AZ72" s="4">
        <v>-1204</v>
      </c>
      <c r="BA72" s="4">
        <v>-1156</v>
      </c>
      <c r="BB72" s="4">
        <f>+BC72</f>
        <v>-1587</v>
      </c>
      <c r="BC72" s="23">
        <v>-1587</v>
      </c>
    </row>
    <row r="73" spans="1:55" ht="12.75" customHeight="1" x14ac:dyDescent="0.25">
      <c r="A73" s="2" t="s">
        <v>115</v>
      </c>
      <c r="C73" s="21">
        <v>36.5</v>
      </c>
      <c r="D73" s="21">
        <v>15.4</v>
      </c>
      <c r="E73" s="21">
        <v>31.2</v>
      </c>
      <c r="F73" s="78">
        <v>22.1</v>
      </c>
      <c r="G73" s="44">
        <f t="shared" ref="G73:G78" si="213">+F73</f>
        <v>22.1</v>
      </c>
      <c r="I73" s="21">
        <v>50.4</v>
      </c>
      <c r="J73" s="21">
        <v>54.6</v>
      </c>
      <c r="K73" s="21">
        <v>62.7</v>
      </c>
      <c r="L73" s="78">
        <v>46.4</v>
      </c>
      <c r="M73" s="44">
        <f t="shared" ref="M73:M78" si="214">+L73</f>
        <v>46.4</v>
      </c>
      <c r="O73" s="21">
        <v>70.099999999999994</v>
      </c>
      <c r="P73" s="21">
        <v>52.1</v>
      </c>
      <c r="Q73" s="21">
        <v>46.2</v>
      </c>
      <c r="R73" s="78">
        <v>17.5</v>
      </c>
      <c r="S73" s="44">
        <f t="shared" ref="S73:S78" si="215">+R73</f>
        <v>17.5</v>
      </c>
      <c r="U73" s="21">
        <v>76</v>
      </c>
      <c r="V73" s="21">
        <v>67.7</v>
      </c>
      <c r="W73" s="21">
        <v>57.9</v>
      </c>
      <c r="X73" s="78">
        <v>40.200000000000003</v>
      </c>
      <c r="Y73" s="44">
        <v>40.200000000000003</v>
      </c>
      <c r="AA73" s="21">
        <v>65.5</v>
      </c>
      <c r="AB73" s="21">
        <v>108.9</v>
      </c>
      <c r="AC73" s="21">
        <v>98.8</v>
      </c>
      <c r="AD73" s="78">
        <v>64.3</v>
      </c>
      <c r="AE73" s="44">
        <f t="shared" ref="AE73:AE79" si="216">+AD73</f>
        <v>64.3</v>
      </c>
      <c r="AG73" s="21">
        <v>108.9</v>
      </c>
      <c r="AH73" s="21">
        <v>72.2</v>
      </c>
      <c r="AI73" s="21">
        <v>102.7</v>
      </c>
      <c r="AJ73" s="78">
        <v>89.7</v>
      </c>
      <c r="AK73" s="44">
        <f t="shared" ref="AK73:AK76" si="217">+AJ73</f>
        <v>89.7</v>
      </c>
      <c r="AM73" s="21">
        <v>114.6</v>
      </c>
      <c r="AN73" s="21">
        <v>67.5</v>
      </c>
      <c r="AO73" s="21">
        <v>68</v>
      </c>
      <c r="AP73" s="78">
        <v>38.9</v>
      </c>
      <c r="AQ73" s="44">
        <f>+AP73</f>
        <v>38.9</v>
      </c>
      <c r="AS73" s="4">
        <v>61</v>
      </c>
      <c r="AT73" s="4">
        <v>98</v>
      </c>
      <c r="AU73" s="4">
        <v>81</v>
      </c>
      <c r="AV73" s="4">
        <v>51</v>
      </c>
      <c r="AW73" s="23">
        <f>+AV73</f>
        <v>51</v>
      </c>
      <c r="AY73" s="4">
        <v>102</v>
      </c>
      <c r="AZ73" s="4">
        <v>103</v>
      </c>
      <c r="BA73" s="4">
        <v>92</v>
      </c>
      <c r="BB73" s="4">
        <f>+BC73</f>
        <v>102</v>
      </c>
      <c r="BC73" s="23">
        <v>102</v>
      </c>
    </row>
    <row r="74" spans="1:55" ht="12.75" customHeight="1" x14ac:dyDescent="0.25">
      <c r="A74" s="2" t="s">
        <v>116</v>
      </c>
      <c r="C74" s="21">
        <v>9</v>
      </c>
      <c r="D74" s="21">
        <v>15.3</v>
      </c>
      <c r="E74" s="21">
        <v>8.6</v>
      </c>
      <c r="F74" s="78">
        <v>7.9</v>
      </c>
      <c r="G74" s="44">
        <f t="shared" si="213"/>
        <v>7.9</v>
      </c>
      <c r="I74" s="21">
        <v>15.2</v>
      </c>
      <c r="J74" s="21">
        <v>13</v>
      </c>
      <c r="K74" s="21">
        <v>7.9</v>
      </c>
      <c r="L74" s="78">
        <v>9.6999999999999993</v>
      </c>
      <c r="M74" s="44">
        <f t="shared" si="214"/>
        <v>9.6999999999999993</v>
      </c>
      <c r="O74" s="21">
        <v>16</v>
      </c>
      <c r="P74" s="21">
        <v>15.2</v>
      </c>
      <c r="Q74" s="21">
        <v>19.3</v>
      </c>
      <c r="R74" s="78">
        <v>10.4</v>
      </c>
      <c r="S74" s="44">
        <f t="shared" si="215"/>
        <v>10.4</v>
      </c>
      <c r="U74" s="21">
        <v>9.3000000000000007</v>
      </c>
      <c r="V74" s="21">
        <v>9.9</v>
      </c>
      <c r="W74" s="21">
        <v>14.5</v>
      </c>
      <c r="X74" s="78">
        <v>13.2</v>
      </c>
      <c r="Y74" s="44">
        <v>13.2</v>
      </c>
      <c r="AA74" s="21">
        <v>3.3</v>
      </c>
      <c r="AB74" s="21">
        <v>15</v>
      </c>
      <c r="AC74" s="21">
        <v>15.8</v>
      </c>
      <c r="AD74" s="78">
        <v>22.6</v>
      </c>
      <c r="AE74" s="44">
        <f t="shared" si="216"/>
        <v>22.6</v>
      </c>
      <c r="AG74" s="21">
        <v>26.3</v>
      </c>
      <c r="AH74" s="21">
        <v>28.9</v>
      </c>
      <c r="AI74" s="21">
        <v>29.5</v>
      </c>
      <c r="AJ74" s="78">
        <v>36.200000000000003</v>
      </c>
      <c r="AK74" s="44">
        <f t="shared" si="217"/>
        <v>36.200000000000003</v>
      </c>
      <c r="AM74" s="21">
        <v>36.9</v>
      </c>
      <c r="AN74" s="21">
        <v>38.5</v>
      </c>
      <c r="AO74" s="21">
        <v>33.4</v>
      </c>
      <c r="AP74" s="78">
        <v>31</v>
      </c>
      <c r="AQ74" s="44">
        <f>+AP74</f>
        <v>31</v>
      </c>
      <c r="AS74" s="4">
        <v>37</v>
      </c>
      <c r="AT74" s="4">
        <v>34</v>
      </c>
      <c r="AU74" s="4">
        <v>33</v>
      </c>
      <c r="AV74" s="4">
        <v>21</v>
      </c>
      <c r="AW74" s="23">
        <f>+AV74</f>
        <v>21</v>
      </c>
      <c r="AY74" s="4">
        <v>22</v>
      </c>
      <c r="AZ74" s="4">
        <v>8</v>
      </c>
      <c r="BA74" s="4">
        <v>16</v>
      </c>
      <c r="BB74" s="4">
        <f>+BC74</f>
        <v>29</v>
      </c>
      <c r="BC74" s="23">
        <v>29</v>
      </c>
    </row>
    <row r="75" spans="1:55" ht="12.75" customHeight="1" x14ac:dyDescent="0.25">
      <c r="A75" s="30" t="s">
        <v>123</v>
      </c>
      <c r="B75" s="30"/>
      <c r="C75" s="46">
        <v>-8.1999999999999993</v>
      </c>
      <c r="D75" s="46">
        <v>-5.2</v>
      </c>
      <c r="E75" s="46">
        <v>6.9</v>
      </c>
      <c r="F75" s="145">
        <v>-1.9</v>
      </c>
      <c r="G75" s="47">
        <f t="shared" si="213"/>
        <v>-1.9</v>
      </c>
      <c r="H75" s="21"/>
      <c r="I75" s="46">
        <v>-4.0999999999999996</v>
      </c>
      <c r="J75" s="46">
        <v>12.6</v>
      </c>
      <c r="K75" s="46">
        <v>15.1</v>
      </c>
      <c r="L75" s="145">
        <v>35.799999999999997</v>
      </c>
      <c r="M75" s="47">
        <f t="shared" si="214"/>
        <v>35.799999999999997</v>
      </c>
      <c r="N75" s="21"/>
      <c r="O75" s="46">
        <v>15.2</v>
      </c>
      <c r="P75" s="46">
        <v>20</v>
      </c>
      <c r="Q75" s="46">
        <v>-5.0999999999999996</v>
      </c>
      <c r="R75" s="145">
        <v>-7.1</v>
      </c>
      <c r="S75" s="47">
        <f t="shared" si="215"/>
        <v>-7.1</v>
      </c>
      <c r="U75" s="46">
        <v>-14.1</v>
      </c>
      <c r="V75" s="46">
        <v>-12.199999999999998</v>
      </c>
      <c r="W75" s="46">
        <v>-8.6999999999999993</v>
      </c>
      <c r="X75" s="145">
        <v>-21.1</v>
      </c>
      <c r="Y75" s="47">
        <v>-21.1</v>
      </c>
      <c r="AA75" s="46">
        <v>-22.7</v>
      </c>
      <c r="AB75" s="46">
        <v>-16.5</v>
      </c>
      <c r="AC75" s="46">
        <v>-26.5</v>
      </c>
      <c r="AD75" s="145">
        <v>-27.3</v>
      </c>
      <c r="AE75" s="47">
        <f t="shared" si="216"/>
        <v>-27.3</v>
      </c>
      <c r="AG75" s="46">
        <v>-14.1</v>
      </c>
      <c r="AH75" s="46">
        <v>-17.3</v>
      </c>
      <c r="AI75" s="46">
        <v>11.2</v>
      </c>
      <c r="AJ75" s="145">
        <v>8.3000000000000007</v>
      </c>
      <c r="AK75" s="47">
        <f t="shared" si="217"/>
        <v>8.3000000000000007</v>
      </c>
      <c r="AM75" s="46">
        <v>19.899999999999999</v>
      </c>
      <c r="AN75" s="46">
        <v>122.6</v>
      </c>
      <c r="AO75" s="46">
        <v>75.900000000000006</v>
      </c>
      <c r="AP75" s="145">
        <f>-42.1+2.5</f>
        <v>-39.6</v>
      </c>
      <c r="AQ75" s="47">
        <f>+AP75</f>
        <v>-39.6</v>
      </c>
      <c r="AS75" s="205">
        <v>15</v>
      </c>
      <c r="AT75" s="205">
        <v>-23</v>
      </c>
      <c r="AU75" s="205">
        <v>-8</v>
      </c>
      <c r="AV75" s="205">
        <v>42</v>
      </c>
      <c r="AW75" s="23">
        <f>+AV75</f>
        <v>42</v>
      </c>
      <c r="AY75" s="205">
        <v>-57</v>
      </c>
      <c r="AZ75" s="205">
        <v>-39</v>
      </c>
      <c r="BA75" s="205">
        <v>-45</v>
      </c>
      <c r="BB75" s="205">
        <f>+BC75</f>
        <v>-78</v>
      </c>
      <c r="BC75" s="23">
        <v>-78</v>
      </c>
    </row>
    <row r="76" spans="1:55" s="35" customFormat="1" ht="12.75" customHeight="1" x14ac:dyDescent="0.25">
      <c r="A76" s="31" t="s">
        <v>96</v>
      </c>
      <c r="C76" s="48">
        <f>+SUM(C72:C75)</f>
        <v>-35.200000000000003</v>
      </c>
      <c r="D76" s="48">
        <f t="shared" ref="D76" si="218">+SUM(D72:D75)</f>
        <v>-30.6</v>
      </c>
      <c r="E76" s="48">
        <f t="shared" ref="E76" si="219">+SUM(E72:E75)</f>
        <v>-37.599999999999994</v>
      </c>
      <c r="F76" s="81">
        <f t="shared" ref="F76" si="220">+SUM(F72:F75)</f>
        <v>-106.5</v>
      </c>
      <c r="G76" s="49">
        <f t="shared" si="213"/>
        <v>-106.5</v>
      </c>
      <c r="H76" s="51"/>
      <c r="I76" s="48">
        <f>+SUM(I72:I75)</f>
        <v>28.699999999999996</v>
      </c>
      <c r="J76" s="48">
        <f t="shared" ref="J76" si="221">+SUM(J72:J75)</f>
        <v>14.799999999999995</v>
      </c>
      <c r="K76" s="48">
        <f t="shared" ref="K76" si="222">+SUM(K72:K75)</f>
        <v>61.2</v>
      </c>
      <c r="L76" s="81">
        <f t="shared" ref="L76" si="223">+SUM(L72:L75)</f>
        <v>-16.200000000000003</v>
      </c>
      <c r="M76" s="49">
        <f t="shared" si="214"/>
        <v>-16.200000000000003</v>
      </c>
      <c r="N76" s="51"/>
      <c r="O76" s="48">
        <f>+SUM(O72:O75)</f>
        <v>24.799999999999994</v>
      </c>
      <c r="P76" s="48">
        <f t="shared" ref="P76" si="224">+SUM(P72:P75)</f>
        <v>4.0000000000000036</v>
      </c>
      <c r="Q76" s="48">
        <f t="shared" ref="Q76" si="225">+SUM(Q72:Q75)</f>
        <v>-4.6999999999999904</v>
      </c>
      <c r="R76" s="81">
        <f t="shared" ref="R76" si="226">+SUM(R72:R75)</f>
        <v>-146.29999999999998</v>
      </c>
      <c r="S76" s="49">
        <f t="shared" si="215"/>
        <v>-146.29999999999998</v>
      </c>
      <c r="U76" s="48">
        <f>+SUM(U72:U75)</f>
        <v>-59.300000000000004</v>
      </c>
      <c r="V76" s="48">
        <f>+SUM(V72:V75)</f>
        <v>2.9000000000000057</v>
      </c>
      <c r="W76" s="48">
        <f>+SUM(W72:W75)</f>
        <v>-130.39999999999998</v>
      </c>
      <c r="X76" s="48">
        <f>+SUM(X72:X75)</f>
        <v>-164.50000000000003</v>
      </c>
      <c r="Y76" s="49">
        <f>+SUM(Y72:Y75)</f>
        <v>-164.50000000000003</v>
      </c>
      <c r="AA76" s="48">
        <f>+SUM(AA72:AA75)</f>
        <v>-65.2</v>
      </c>
      <c r="AB76" s="48">
        <f t="shared" ref="AB76:AD76" si="227">+SUM(AB72:AB75)</f>
        <v>112.80000000000001</v>
      </c>
      <c r="AC76" s="48">
        <f t="shared" si="227"/>
        <v>6.5999999999999943</v>
      </c>
      <c r="AD76" s="48">
        <f t="shared" si="227"/>
        <v>-93.2</v>
      </c>
      <c r="AE76" s="49">
        <f t="shared" si="216"/>
        <v>-93.2</v>
      </c>
      <c r="AG76" s="48">
        <f>+SUM(AG72:AG75)</f>
        <v>34.6</v>
      </c>
      <c r="AH76" s="48">
        <f t="shared" ref="AH76:AJ76" si="228">+SUM(AH72:AH75)</f>
        <v>-211.70000000000002</v>
      </c>
      <c r="AI76" s="48">
        <f t="shared" si="228"/>
        <v>-202.40000000000003</v>
      </c>
      <c r="AJ76" s="48">
        <f t="shared" si="228"/>
        <v>-303</v>
      </c>
      <c r="AK76" s="49">
        <f t="shared" si="217"/>
        <v>-303</v>
      </c>
      <c r="AM76" s="48">
        <f>+SUM(AM72:AM75)</f>
        <v>-158.70000000000002</v>
      </c>
      <c r="AN76" s="48">
        <f>+SUM(AN72:AN75)</f>
        <v>-536.5</v>
      </c>
      <c r="AO76" s="48">
        <f>+SUM(AO72:AO75)</f>
        <v>-601.20000000000005</v>
      </c>
      <c r="AP76" s="48">
        <f>+SUM(AP72:AP75)</f>
        <v>-708.80000000000007</v>
      </c>
      <c r="AQ76" s="49">
        <f>+AP76</f>
        <v>-708.80000000000007</v>
      </c>
      <c r="AS76" s="32">
        <f>+SUM(AS72:AS75)</f>
        <v>-667</v>
      </c>
      <c r="AT76" s="32">
        <f>+SUM(AT72:AT75)</f>
        <v>-1152</v>
      </c>
      <c r="AU76" s="32">
        <f>+SUM(AU72:AU75)</f>
        <v>-1069</v>
      </c>
      <c r="AV76" s="32">
        <f>+SUM(AV72:AV75)</f>
        <v>-1432</v>
      </c>
      <c r="AW76" s="218">
        <f>+AV76</f>
        <v>-1432</v>
      </c>
      <c r="AY76" s="32">
        <f>+SUM(AY72:AY75)</f>
        <v>-1184</v>
      </c>
      <c r="AZ76" s="32">
        <f>+SUM(AZ72:AZ75)</f>
        <v>-1132</v>
      </c>
      <c r="BA76" s="32">
        <f>+SUM(BA72:BA75)</f>
        <v>-1093</v>
      </c>
      <c r="BB76" s="32">
        <f>+BC76</f>
        <v>-1534</v>
      </c>
      <c r="BC76" s="218">
        <f>+SUM(BC72:BC75)</f>
        <v>-1534</v>
      </c>
    </row>
    <row r="77" spans="1:55" ht="12.75" customHeight="1" x14ac:dyDescent="0.25">
      <c r="A77" s="2" t="s">
        <v>95</v>
      </c>
      <c r="C77" s="21">
        <v>12.2</v>
      </c>
      <c r="D77" s="21">
        <v>16.2</v>
      </c>
      <c r="E77" s="21">
        <v>17</v>
      </c>
      <c r="F77" s="78">
        <v>23.1</v>
      </c>
      <c r="G77" s="44">
        <f t="shared" si="213"/>
        <v>23.1</v>
      </c>
      <c r="H77" s="21"/>
      <c r="I77" s="21">
        <v>19.600000000000001</v>
      </c>
      <c r="J77" s="21">
        <v>22.5</v>
      </c>
      <c r="K77" s="21">
        <v>20.9</v>
      </c>
      <c r="L77" s="78">
        <v>24</v>
      </c>
      <c r="M77" s="44">
        <f t="shared" si="214"/>
        <v>24</v>
      </c>
      <c r="N77" s="21"/>
      <c r="O77" s="21">
        <v>26.6</v>
      </c>
      <c r="P77" s="21">
        <v>26.9</v>
      </c>
      <c r="Q77" s="21">
        <v>27.8</v>
      </c>
      <c r="R77" s="78">
        <v>28.2</v>
      </c>
      <c r="S77" s="44">
        <f t="shared" si="215"/>
        <v>28.2</v>
      </c>
      <c r="U77" s="21">
        <v>29.3</v>
      </c>
      <c r="V77" s="21">
        <v>30.8</v>
      </c>
      <c r="W77" s="21">
        <v>30.9</v>
      </c>
      <c r="X77" s="78">
        <v>27.4</v>
      </c>
      <c r="Y77" s="44">
        <v>27.4</v>
      </c>
      <c r="AA77" s="21">
        <v>26.3</v>
      </c>
      <c r="AB77" s="21">
        <v>25.8</v>
      </c>
      <c r="AC77" s="21">
        <v>31.8</v>
      </c>
      <c r="AD77" s="78">
        <v>33.6</v>
      </c>
      <c r="AE77" s="44">
        <f t="shared" si="216"/>
        <v>33.6</v>
      </c>
      <c r="AG77" s="21">
        <v>31.2</v>
      </c>
      <c r="AH77" s="182"/>
      <c r="AI77" s="182"/>
      <c r="AJ77" s="182"/>
      <c r="AK77" s="182"/>
      <c r="AM77" s="182"/>
      <c r="AN77" s="182"/>
      <c r="AO77" s="182"/>
      <c r="AP77" s="182"/>
      <c r="AQ77" s="182"/>
      <c r="AS77" s="182"/>
      <c r="AT77" s="182"/>
      <c r="AU77" s="203"/>
      <c r="AV77" s="203"/>
      <c r="AW77" s="182"/>
      <c r="AY77" s="182"/>
      <c r="AZ77" s="182"/>
      <c r="BA77" s="203"/>
      <c r="BB77" s="203"/>
      <c r="BC77" s="182"/>
    </row>
    <row r="78" spans="1:55" ht="12.75" customHeight="1" x14ac:dyDescent="0.25">
      <c r="A78" s="2" t="s">
        <v>123</v>
      </c>
      <c r="C78" s="21">
        <v>0</v>
      </c>
      <c r="D78" s="21">
        <v>0</v>
      </c>
      <c r="E78" s="21">
        <v>0</v>
      </c>
      <c r="F78" s="78">
        <v>-0.1</v>
      </c>
      <c r="G78" s="44">
        <f t="shared" si="213"/>
        <v>-0.1</v>
      </c>
      <c r="H78" s="21"/>
      <c r="I78" s="21">
        <v>0</v>
      </c>
      <c r="J78" s="21">
        <v>0</v>
      </c>
      <c r="K78" s="21">
        <v>0</v>
      </c>
      <c r="L78" s="78">
        <v>-0.1</v>
      </c>
      <c r="M78" s="44">
        <f t="shared" si="214"/>
        <v>-0.1</v>
      </c>
      <c r="N78" s="21"/>
      <c r="O78" s="21">
        <v>0</v>
      </c>
      <c r="P78" s="21">
        <v>0</v>
      </c>
      <c r="Q78" s="21">
        <v>0</v>
      </c>
      <c r="R78" s="78">
        <v>0</v>
      </c>
      <c r="S78" s="44">
        <f t="shared" si="215"/>
        <v>0</v>
      </c>
      <c r="U78" s="21">
        <v>0</v>
      </c>
      <c r="V78" s="21">
        <v>0</v>
      </c>
      <c r="W78" s="21">
        <v>0</v>
      </c>
      <c r="X78" s="78">
        <v>0</v>
      </c>
      <c r="Y78" s="44">
        <v>0</v>
      </c>
      <c r="AA78" s="21">
        <v>0</v>
      </c>
      <c r="AB78" s="21">
        <v>0</v>
      </c>
      <c r="AC78" s="21">
        <v>0</v>
      </c>
      <c r="AD78" s="78">
        <v>0</v>
      </c>
      <c r="AE78" s="44">
        <f t="shared" si="216"/>
        <v>0</v>
      </c>
      <c r="AG78" s="21">
        <v>0</v>
      </c>
      <c r="AH78" s="182"/>
      <c r="AI78" s="182"/>
      <c r="AJ78" s="182"/>
      <c r="AK78" s="182"/>
      <c r="AM78" s="182"/>
      <c r="AN78" s="182"/>
      <c r="AO78" s="182"/>
      <c r="AP78" s="182"/>
      <c r="AQ78" s="182"/>
      <c r="AS78" s="182"/>
      <c r="AT78" s="182"/>
      <c r="AU78" s="203"/>
      <c r="AV78" s="203"/>
      <c r="AW78" s="182"/>
      <c r="AY78" s="182"/>
      <c r="AZ78" s="182"/>
      <c r="BA78" s="203"/>
      <c r="BB78" s="203"/>
      <c r="BC78" s="182"/>
    </row>
    <row r="79" spans="1:55" s="35" customFormat="1" ht="12.75" customHeight="1" x14ac:dyDescent="0.25">
      <c r="A79" s="31" t="s">
        <v>98</v>
      </c>
      <c r="C79" s="48">
        <f>+SUM(C76:C78)</f>
        <v>-23.000000000000004</v>
      </c>
      <c r="D79" s="48">
        <f t="shared" ref="D79:X79" si="229">+SUM(D76:D78)</f>
        <v>-14.400000000000002</v>
      </c>
      <c r="E79" s="48">
        <f t="shared" si="229"/>
        <v>-20.599999999999994</v>
      </c>
      <c r="F79" s="81">
        <f t="shared" si="229"/>
        <v>-83.5</v>
      </c>
      <c r="G79" s="49">
        <f t="shared" si="229"/>
        <v>-83.5</v>
      </c>
      <c r="H79" s="51"/>
      <c r="I79" s="48">
        <f t="shared" si="229"/>
        <v>48.3</v>
      </c>
      <c r="J79" s="48">
        <f t="shared" si="229"/>
        <v>37.299999999999997</v>
      </c>
      <c r="K79" s="48">
        <f t="shared" si="229"/>
        <v>82.1</v>
      </c>
      <c r="L79" s="81">
        <f t="shared" si="229"/>
        <v>7.6999999999999975</v>
      </c>
      <c r="M79" s="49">
        <f t="shared" si="229"/>
        <v>7.6999999999999975</v>
      </c>
      <c r="N79" s="51"/>
      <c r="O79" s="48">
        <f t="shared" si="229"/>
        <v>51.399999999999991</v>
      </c>
      <c r="P79" s="48">
        <f t="shared" si="229"/>
        <v>30.900000000000002</v>
      </c>
      <c r="Q79" s="48">
        <f t="shared" si="229"/>
        <v>23.100000000000009</v>
      </c>
      <c r="R79" s="81">
        <f t="shared" si="229"/>
        <v>-118.09999999999998</v>
      </c>
      <c r="S79" s="49">
        <f t="shared" si="229"/>
        <v>-118.09999999999998</v>
      </c>
      <c r="U79" s="48">
        <f t="shared" si="229"/>
        <v>-30.000000000000004</v>
      </c>
      <c r="V79" s="48">
        <f t="shared" si="229"/>
        <v>33.700000000000003</v>
      </c>
      <c r="W79" s="48">
        <f t="shared" si="229"/>
        <v>-99.499999999999972</v>
      </c>
      <c r="X79" s="81">
        <f t="shared" si="229"/>
        <v>-137.10000000000002</v>
      </c>
      <c r="Y79" s="49">
        <f t="shared" ref="Y79" si="230">+SUM(Y76:Y78)</f>
        <v>-137.10000000000002</v>
      </c>
      <c r="AA79" s="48">
        <f t="shared" ref="AA79" si="231">+SUM(AA76:AA78)</f>
        <v>-38.900000000000006</v>
      </c>
      <c r="AB79" s="48">
        <f t="shared" ref="AB79:AD79" si="232">+SUM(AB76:AB78)</f>
        <v>138.60000000000002</v>
      </c>
      <c r="AC79" s="48">
        <f t="shared" si="232"/>
        <v>38.399999999999991</v>
      </c>
      <c r="AD79" s="81">
        <f t="shared" si="232"/>
        <v>-59.6</v>
      </c>
      <c r="AE79" s="49">
        <f t="shared" si="216"/>
        <v>-59.6</v>
      </c>
      <c r="AG79" s="48">
        <f t="shared" ref="AG79" si="233">+SUM(AG76:AG78)</f>
        <v>65.8</v>
      </c>
      <c r="AH79" s="183"/>
      <c r="AI79" s="183"/>
      <c r="AJ79" s="183"/>
      <c r="AK79" s="183"/>
      <c r="AM79" s="183"/>
      <c r="AN79" s="183"/>
      <c r="AO79" s="183"/>
      <c r="AP79" s="183"/>
      <c r="AQ79" s="183"/>
      <c r="AS79" s="183"/>
      <c r="AT79" s="183"/>
      <c r="AU79" s="207"/>
      <c r="AV79" s="207"/>
      <c r="AW79" s="183"/>
      <c r="AY79" s="183"/>
      <c r="AZ79" s="183"/>
      <c r="BA79" s="207"/>
      <c r="BB79" s="207"/>
      <c r="BC79" s="183"/>
    </row>
    <row r="80" spans="1:55" ht="12.75" customHeight="1" x14ac:dyDescent="0.25">
      <c r="C80" s="21"/>
      <c r="D80" s="21"/>
      <c r="E80" s="21"/>
      <c r="F80" s="78"/>
      <c r="G80" s="44"/>
      <c r="H80" s="21"/>
      <c r="I80" s="21"/>
      <c r="J80" s="21"/>
      <c r="K80" s="21"/>
      <c r="L80" s="78"/>
      <c r="M80" s="44"/>
      <c r="N80" s="21"/>
      <c r="O80" s="21"/>
      <c r="P80" s="21"/>
      <c r="Q80" s="21"/>
      <c r="R80" s="78"/>
      <c r="S80" s="44"/>
      <c r="U80" s="21"/>
      <c r="V80" s="21"/>
      <c r="W80" s="21"/>
      <c r="X80" s="78"/>
      <c r="Y80" s="44"/>
      <c r="AA80" s="21"/>
      <c r="AB80" s="21"/>
      <c r="AC80" s="21"/>
      <c r="AD80" s="78"/>
      <c r="AE80" s="44"/>
      <c r="AG80" s="21"/>
      <c r="AH80" s="21"/>
      <c r="AI80" s="21"/>
      <c r="AJ80" s="78"/>
      <c r="AK80" s="44"/>
      <c r="AM80" s="21"/>
      <c r="AN80" s="21"/>
      <c r="AO80" s="21"/>
      <c r="AP80" s="78"/>
      <c r="AQ80" s="44"/>
      <c r="AS80" s="21"/>
      <c r="AT80" s="21"/>
      <c r="AU80" s="4"/>
      <c r="AV80" s="4"/>
      <c r="AW80" s="44"/>
      <c r="AY80" s="21"/>
      <c r="AZ80" s="21"/>
      <c r="BA80" s="4"/>
      <c r="BB80" s="4"/>
      <c r="BC80" s="44"/>
    </row>
    <row r="81" spans="1:55" ht="12.75" customHeight="1" x14ac:dyDescent="0.25">
      <c r="A81" s="1" t="s">
        <v>128</v>
      </c>
      <c r="B81" s="1"/>
      <c r="C81" s="1"/>
      <c r="D81" s="1"/>
      <c r="E81" s="1"/>
      <c r="F81" s="1"/>
      <c r="G81" s="22"/>
      <c r="H81" s="1"/>
      <c r="I81" s="1"/>
      <c r="J81" s="1"/>
      <c r="K81" s="1"/>
      <c r="L81" s="1"/>
      <c r="M81" s="22"/>
      <c r="N81" s="1"/>
      <c r="O81" s="1"/>
      <c r="P81" s="1"/>
      <c r="Q81" s="1"/>
      <c r="R81" s="1"/>
      <c r="S81" s="22"/>
      <c r="T81" s="1"/>
      <c r="U81" s="1"/>
      <c r="V81" s="1"/>
      <c r="W81" s="1"/>
      <c r="X81" s="1"/>
      <c r="Y81" s="22"/>
      <c r="AA81" s="1"/>
      <c r="AB81" s="1"/>
      <c r="AC81" s="1"/>
      <c r="AD81" s="1"/>
      <c r="AE81" s="22"/>
      <c r="AG81" s="1"/>
      <c r="AH81" s="1"/>
      <c r="AI81" s="1"/>
      <c r="AJ81" s="1"/>
      <c r="AK81" s="22"/>
      <c r="AM81" s="1"/>
      <c r="AN81" s="1"/>
      <c r="AO81" s="1"/>
      <c r="AP81" s="1"/>
      <c r="AQ81" s="22"/>
      <c r="AS81" s="1"/>
      <c r="AT81" s="1"/>
      <c r="AU81" s="3"/>
      <c r="AV81" s="3"/>
      <c r="AW81" s="22"/>
      <c r="AY81" s="1"/>
      <c r="AZ81" s="1"/>
      <c r="BA81" s="3"/>
      <c r="BB81" s="3"/>
      <c r="BC81" s="22"/>
    </row>
    <row r="82" spans="1:55" ht="12.75" customHeight="1" x14ac:dyDescent="0.25">
      <c r="A82" s="2" t="s">
        <v>114</v>
      </c>
      <c r="B82" s="1"/>
      <c r="C82" s="162"/>
      <c r="D82" s="162"/>
      <c r="E82" s="162"/>
      <c r="F82" s="163"/>
      <c r="G82" s="164"/>
      <c r="H82" s="1"/>
      <c r="I82" s="6">
        <v>0.06</v>
      </c>
      <c r="J82" s="6">
        <v>0.12</v>
      </c>
      <c r="K82" s="6">
        <v>0</v>
      </c>
      <c r="L82" s="163"/>
      <c r="M82" s="24">
        <v>-0.04</v>
      </c>
      <c r="N82" s="1"/>
      <c r="O82" s="6">
        <v>-0.28999999999999998</v>
      </c>
      <c r="P82" s="6">
        <v>-0.28999999999999998</v>
      </c>
      <c r="Q82" s="6">
        <v>-0.32</v>
      </c>
      <c r="R82" s="7">
        <v>0.35</v>
      </c>
      <c r="S82" s="24">
        <v>-0.18</v>
      </c>
      <c r="T82" s="1"/>
      <c r="U82" s="6">
        <v>0.37</v>
      </c>
      <c r="V82" s="6">
        <v>0.21</v>
      </c>
      <c r="W82" s="6">
        <v>0.47</v>
      </c>
      <c r="X82" s="6">
        <v>0.06</v>
      </c>
      <c r="Y82" s="172">
        <v>0.26</v>
      </c>
      <c r="AA82" s="6">
        <v>0.27</v>
      </c>
      <c r="AB82" s="6">
        <v>0.19</v>
      </c>
      <c r="AC82" s="6">
        <v>0.05</v>
      </c>
      <c r="AD82" s="6">
        <v>-0.1</v>
      </c>
      <c r="AE82" s="172">
        <v>0.09</v>
      </c>
      <c r="AG82" s="6">
        <v>-0.04</v>
      </c>
      <c r="AH82" s="6">
        <v>0.22</v>
      </c>
      <c r="AI82" s="6">
        <v>0.1</v>
      </c>
      <c r="AJ82" s="6">
        <v>0.6</v>
      </c>
      <c r="AK82" s="172">
        <v>0.21</v>
      </c>
      <c r="AM82" s="6">
        <v>0.47</v>
      </c>
      <c r="AN82" s="6">
        <v>0.51</v>
      </c>
      <c r="AO82" s="6">
        <v>0.69</v>
      </c>
      <c r="AP82" s="6">
        <v>0.65</v>
      </c>
      <c r="AQ82" s="172">
        <v>0.59</v>
      </c>
      <c r="AS82" s="6">
        <v>0.5</v>
      </c>
      <c r="AT82" s="234">
        <v>0.33</v>
      </c>
      <c r="AU82" s="6">
        <v>0.42</v>
      </c>
      <c r="AV82" s="6">
        <v>0.34</v>
      </c>
      <c r="AW82" s="24">
        <v>0.39</v>
      </c>
      <c r="AY82" s="6">
        <v>0.2</v>
      </c>
      <c r="AZ82" s="234">
        <v>0.18</v>
      </c>
      <c r="BA82" s="6">
        <v>0.08</v>
      </c>
      <c r="BB82" s="6">
        <v>-0.13</v>
      </c>
      <c r="BC82" s="24">
        <v>7.0000000000000007E-2</v>
      </c>
    </row>
    <row r="83" spans="1:55" ht="12.75" customHeight="1" x14ac:dyDescent="0.25">
      <c r="A83" s="2" t="s">
        <v>115</v>
      </c>
      <c r="C83" s="162"/>
      <c r="D83" s="162"/>
      <c r="E83" s="162"/>
      <c r="F83" s="163"/>
      <c r="G83" s="164"/>
      <c r="I83" s="6">
        <v>0.04</v>
      </c>
      <c r="J83" s="6">
        <v>0.11</v>
      </c>
      <c r="K83" s="6">
        <v>-0.02</v>
      </c>
      <c r="L83" s="163"/>
      <c r="M83" s="24">
        <v>0.05</v>
      </c>
      <c r="O83" s="6">
        <v>0.03</v>
      </c>
      <c r="P83" s="6">
        <v>-0.08</v>
      </c>
      <c r="Q83" s="6">
        <v>0.03</v>
      </c>
      <c r="R83" s="7">
        <v>-0.04</v>
      </c>
      <c r="S83" s="24">
        <v>-0.02</v>
      </c>
      <c r="U83" s="6">
        <v>0.03</v>
      </c>
      <c r="V83" s="6">
        <v>0.1</v>
      </c>
      <c r="W83" s="6">
        <v>0.05</v>
      </c>
      <c r="X83" s="6">
        <v>-0.08</v>
      </c>
      <c r="Y83" s="172">
        <v>0.03</v>
      </c>
      <c r="AA83" s="6">
        <v>0.02</v>
      </c>
      <c r="AB83" s="6">
        <v>0.06</v>
      </c>
      <c r="AC83" s="6">
        <v>0.15</v>
      </c>
      <c r="AD83" s="6">
        <v>0.33</v>
      </c>
      <c r="AE83" s="172">
        <v>0.13</v>
      </c>
      <c r="AG83" s="6">
        <v>0.32</v>
      </c>
      <c r="AH83" s="6">
        <v>0.16</v>
      </c>
      <c r="AI83" s="6">
        <v>7.0000000000000007E-2</v>
      </c>
      <c r="AJ83" s="6">
        <v>0.25</v>
      </c>
      <c r="AK83" s="172">
        <v>0.19</v>
      </c>
      <c r="AM83" s="6">
        <v>0.32</v>
      </c>
      <c r="AN83" s="6">
        <v>0.15</v>
      </c>
      <c r="AO83" s="6">
        <v>0.18</v>
      </c>
      <c r="AP83" s="6">
        <v>0.03</v>
      </c>
      <c r="AQ83" s="172">
        <v>0.15</v>
      </c>
      <c r="AS83" s="6">
        <v>-0.08</v>
      </c>
      <c r="AT83" s="234">
        <v>0.03</v>
      </c>
      <c r="AU83" s="6">
        <v>-0.01</v>
      </c>
      <c r="AV83" s="6">
        <v>-0.04</v>
      </c>
      <c r="AW83" s="24">
        <f>+AVERAGE(AS83:AU83)</f>
        <v>-0.02</v>
      </c>
      <c r="AY83" s="6">
        <v>0.11</v>
      </c>
      <c r="AZ83" s="234">
        <v>0.11</v>
      </c>
      <c r="BA83" s="6">
        <v>0.12</v>
      </c>
      <c r="BB83" s="6">
        <v>0.09</v>
      </c>
      <c r="BC83" s="24">
        <v>0.11</v>
      </c>
    </row>
    <row r="84" spans="1:55" ht="12.75" customHeight="1" x14ac:dyDescent="0.25">
      <c r="A84" s="2" t="s">
        <v>116</v>
      </c>
      <c r="C84" s="162"/>
      <c r="D84" s="162"/>
      <c r="E84" s="162"/>
      <c r="F84" s="163"/>
      <c r="G84" s="164"/>
      <c r="I84" s="6">
        <v>0.26</v>
      </c>
      <c r="J84" s="6">
        <v>0.19</v>
      </c>
      <c r="K84" s="6">
        <v>-0.01</v>
      </c>
      <c r="L84" s="163"/>
      <c r="M84" s="24">
        <v>0.09</v>
      </c>
      <c r="O84" s="6">
        <v>-0.18</v>
      </c>
      <c r="P84" s="6">
        <v>0.09</v>
      </c>
      <c r="Q84" s="6">
        <v>0.19</v>
      </c>
      <c r="R84" s="7">
        <v>0.17</v>
      </c>
      <c r="S84" s="24">
        <v>0.05</v>
      </c>
      <c r="U84" s="6">
        <v>0.1</v>
      </c>
      <c r="V84" s="6">
        <v>0.04</v>
      </c>
      <c r="W84" s="6">
        <v>0.34</v>
      </c>
      <c r="X84" s="6">
        <v>0.11</v>
      </c>
      <c r="Y84" s="172">
        <v>0.15</v>
      </c>
      <c r="AA84" s="6">
        <v>0.82</v>
      </c>
      <c r="AB84" s="6">
        <v>0.9</v>
      </c>
      <c r="AC84" s="6">
        <v>0.18</v>
      </c>
      <c r="AD84" s="6">
        <v>0.17</v>
      </c>
      <c r="AE84" s="172">
        <v>0.48</v>
      </c>
      <c r="AG84" s="6">
        <v>-0.16</v>
      </c>
      <c r="AH84" s="6">
        <v>-0.33</v>
      </c>
      <c r="AI84" s="6">
        <v>0.18</v>
      </c>
      <c r="AJ84" s="6">
        <v>0.01</v>
      </c>
      <c r="AK84" s="172">
        <v>-0.11</v>
      </c>
      <c r="AM84" s="6">
        <v>-0.16</v>
      </c>
      <c r="AN84" s="6">
        <v>7.0000000000000007E-2</v>
      </c>
      <c r="AO84" s="6">
        <v>-0.21</v>
      </c>
      <c r="AP84" s="6">
        <v>0.02</v>
      </c>
      <c r="AQ84" s="172">
        <v>-0.02</v>
      </c>
      <c r="AS84" s="6">
        <v>0.66</v>
      </c>
      <c r="AT84" s="234">
        <v>0.19</v>
      </c>
      <c r="AU84" s="6">
        <v>0.25</v>
      </c>
      <c r="AV84" s="6">
        <v>7.0000000000000007E-2</v>
      </c>
      <c r="AW84" s="235">
        <v>9.2999999999999999E-2</v>
      </c>
      <c r="AY84" s="6">
        <v>-0.06</v>
      </c>
      <c r="AZ84" s="234">
        <v>7.0000000000000007E-2</v>
      </c>
      <c r="BA84" s="6">
        <v>0.61</v>
      </c>
      <c r="BB84" s="6">
        <v>0.31</v>
      </c>
      <c r="BC84" s="235">
        <v>0.22</v>
      </c>
    </row>
    <row r="85" spans="1:55" s="35" customFormat="1" ht="12.75" customHeight="1" x14ac:dyDescent="0.25">
      <c r="A85" s="31" t="s">
        <v>96</v>
      </c>
      <c r="C85" s="156">
        <v>-0.08</v>
      </c>
      <c r="D85" s="156">
        <v>0.08</v>
      </c>
      <c r="E85" s="156">
        <v>0.24</v>
      </c>
      <c r="F85" s="157">
        <v>-0.01</v>
      </c>
      <c r="G85" s="158">
        <v>7.0000000000000007E-2</v>
      </c>
      <c r="H85" s="51"/>
      <c r="I85" s="156">
        <v>7.0000000000000007E-2</v>
      </c>
      <c r="J85" s="156">
        <v>0.12</v>
      </c>
      <c r="K85" s="156">
        <v>-0.01</v>
      </c>
      <c r="L85" s="157">
        <v>-0.16</v>
      </c>
      <c r="M85" s="158">
        <v>0</v>
      </c>
      <c r="N85" s="51"/>
      <c r="O85" s="156">
        <v>-0.16</v>
      </c>
      <c r="P85" s="156">
        <v>-0.17</v>
      </c>
      <c r="Q85" s="156">
        <v>-0.16</v>
      </c>
      <c r="R85" s="157">
        <v>0.16</v>
      </c>
      <c r="S85" s="158">
        <v>-0.1</v>
      </c>
      <c r="U85" s="156">
        <v>0.19</v>
      </c>
      <c r="V85" s="156">
        <v>0.15</v>
      </c>
      <c r="W85" s="156">
        <v>0.28000000000000003</v>
      </c>
      <c r="X85" s="156">
        <v>0.01</v>
      </c>
      <c r="Y85" s="173">
        <v>0.15</v>
      </c>
      <c r="AA85" s="156">
        <v>0.21</v>
      </c>
      <c r="AB85" s="156">
        <v>0.21</v>
      </c>
      <c r="AC85" s="156">
        <v>0.1</v>
      </c>
      <c r="AD85" s="156">
        <v>7.0000000000000007E-2</v>
      </c>
      <c r="AE85" s="173">
        <v>0.15</v>
      </c>
      <c r="AG85" s="156">
        <v>7.0000000000000007E-2</v>
      </c>
      <c r="AH85" s="156">
        <v>0.11</v>
      </c>
      <c r="AI85" s="156">
        <v>0.08</v>
      </c>
      <c r="AJ85" s="156">
        <v>0.35</v>
      </c>
      <c r="AK85" s="173">
        <v>0.15</v>
      </c>
      <c r="AM85" s="156">
        <v>0.34</v>
      </c>
      <c r="AN85" s="156">
        <v>0.26</v>
      </c>
      <c r="AO85" s="156">
        <v>0.44</v>
      </c>
      <c r="AP85" s="156">
        <v>0.4</v>
      </c>
      <c r="AQ85" s="173">
        <v>0.36</v>
      </c>
      <c r="AS85" s="156">
        <v>0.27</v>
      </c>
      <c r="AT85" s="156">
        <v>0.28999999999999998</v>
      </c>
      <c r="AU85" s="156">
        <v>0.25</v>
      </c>
      <c r="AV85" s="156">
        <v>0.23</v>
      </c>
      <c r="AW85" s="173">
        <v>0.26</v>
      </c>
      <c r="AY85" s="156">
        <v>0.11</v>
      </c>
      <c r="AZ85" s="156">
        <v>0.13</v>
      </c>
      <c r="BA85" s="156">
        <v>0.11</v>
      </c>
      <c r="BB85" s="271" t="s">
        <v>158</v>
      </c>
      <c r="BC85" s="173">
        <v>0.06</v>
      </c>
    </row>
    <row r="86" spans="1:55" s="143" customFormat="1" ht="12.75" customHeight="1" x14ac:dyDescent="0.25">
      <c r="A86" s="18" t="s">
        <v>95</v>
      </c>
      <c r="C86" s="159">
        <v>-0.18</v>
      </c>
      <c r="D86" s="159">
        <v>0.26</v>
      </c>
      <c r="E86" s="159">
        <v>0</v>
      </c>
      <c r="F86" s="160">
        <v>0.13</v>
      </c>
      <c r="G86" s="161">
        <v>7.0000000000000007E-2</v>
      </c>
      <c r="H86" s="144"/>
      <c r="I86" s="159">
        <v>0.18</v>
      </c>
      <c r="J86" s="159">
        <v>0.25</v>
      </c>
      <c r="K86" s="159">
        <v>0.21</v>
      </c>
      <c r="L86" s="160">
        <v>7.0000000000000007E-2</v>
      </c>
      <c r="M86" s="161">
        <v>0.16</v>
      </c>
      <c r="N86" s="144"/>
      <c r="O86" s="159">
        <v>0.17</v>
      </c>
      <c r="P86" s="159">
        <v>0.01</v>
      </c>
      <c r="Q86" s="159">
        <v>7.3999999999999996E-2</v>
      </c>
      <c r="R86" s="160">
        <v>0.15</v>
      </c>
      <c r="S86" s="161">
        <v>0.1</v>
      </c>
      <c r="U86" s="159">
        <v>-0.13</v>
      </c>
      <c r="V86" s="159">
        <v>-0.2</v>
      </c>
      <c r="W86" s="159">
        <v>0.03</v>
      </c>
      <c r="X86" s="159">
        <v>0.03</v>
      </c>
      <c r="Y86" s="174">
        <v>-0.06</v>
      </c>
      <c r="AA86" s="159">
        <v>0.26</v>
      </c>
      <c r="AB86" s="159">
        <v>0.28000000000000003</v>
      </c>
      <c r="AC86" s="159">
        <v>0.1</v>
      </c>
      <c r="AD86" s="159">
        <v>0.06</v>
      </c>
      <c r="AE86" s="174">
        <v>0.15</v>
      </c>
      <c r="AG86" s="159">
        <v>7.0000000000000007E-2</v>
      </c>
      <c r="AH86" s="190"/>
      <c r="AI86" s="190"/>
      <c r="AJ86" s="190"/>
      <c r="AK86" s="191"/>
      <c r="AM86" s="190"/>
      <c r="AN86" s="190"/>
      <c r="AO86" s="190"/>
      <c r="AP86" s="190"/>
      <c r="AQ86" s="191"/>
      <c r="AS86" s="190"/>
      <c r="AT86" s="190"/>
      <c r="AU86" s="249"/>
      <c r="AV86" s="249"/>
      <c r="AW86" s="191"/>
      <c r="AY86" s="190"/>
      <c r="AZ86" s="190"/>
      <c r="BA86" s="249"/>
      <c r="BB86" s="249"/>
      <c r="BC86" s="191"/>
    </row>
    <row r="87" spans="1:55" ht="12.75" customHeight="1" x14ac:dyDescent="0.25">
      <c r="C87" s="21"/>
      <c r="D87" s="21"/>
      <c r="E87" s="21"/>
      <c r="F87" s="78"/>
      <c r="G87" s="44"/>
      <c r="H87" s="21"/>
      <c r="I87" s="21"/>
      <c r="J87" s="21"/>
      <c r="K87" s="21"/>
      <c r="L87" s="78"/>
      <c r="M87" s="44"/>
      <c r="N87" s="21"/>
      <c r="O87" s="21"/>
      <c r="P87" s="21"/>
      <c r="Q87" s="21"/>
      <c r="R87" s="78"/>
      <c r="S87" s="44"/>
      <c r="U87" s="21"/>
      <c r="V87" s="21"/>
      <c r="W87" s="21"/>
      <c r="X87" s="78"/>
      <c r="Y87" s="44"/>
      <c r="AA87" s="21"/>
      <c r="AB87" s="21"/>
      <c r="AC87" s="21"/>
      <c r="AD87" s="78"/>
      <c r="AE87" s="44"/>
      <c r="AG87" s="21"/>
      <c r="AH87" s="21"/>
      <c r="AI87" s="21"/>
      <c r="AJ87" s="78"/>
      <c r="AK87" s="44"/>
      <c r="AM87" s="21"/>
      <c r="AN87" s="21"/>
      <c r="AO87" s="21"/>
      <c r="AP87" s="78"/>
      <c r="AQ87" s="44"/>
      <c r="AS87" s="21"/>
      <c r="AT87" s="21"/>
      <c r="AU87" s="21"/>
      <c r="AV87" s="21"/>
      <c r="AW87" s="44"/>
      <c r="AY87" s="21"/>
      <c r="AZ87" s="21"/>
      <c r="BA87" s="21"/>
      <c r="BB87" s="21"/>
      <c r="BC87" s="44"/>
    </row>
    <row r="88" spans="1:55" ht="12.75" customHeight="1" x14ac:dyDescent="0.25">
      <c r="A88" s="1" t="s">
        <v>23</v>
      </c>
      <c r="C88" s="21"/>
      <c r="D88" s="45"/>
      <c r="E88" s="45"/>
      <c r="F88" s="21"/>
      <c r="G88" s="53"/>
      <c r="H88" s="21"/>
      <c r="I88" s="21"/>
      <c r="J88" s="45"/>
      <c r="K88" s="45"/>
      <c r="L88" s="21"/>
      <c r="M88" s="53"/>
      <c r="N88" s="21"/>
      <c r="O88" s="21"/>
      <c r="P88" s="45"/>
      <c r="Q88" s="45"/>
      <c r="R88" s="21"/>
      <c r="S88" s="53"/>
      <c r="U88" s="21"/>
      <c r="V88" s="45"/>
      <c r="W88" s="45"/>
      <c r="X88" s="21"/>
      <c r="Y88" s="53"/>
      <c r="AA88" s="21"/>
      <c r="AB88" s="45"/>
      <c r="AC88" s="45"/>
      <c r="AD88" s="21"/>
      <c r="AE88" s="53"/>
      <c r="AG88" s="21"/>
      <c r="AH88" s="45"/>
      <c r="AI88" s="45"/>
      <c r="AJ88" s="21"/>
      <c r="AK88" s="53"/>
      <c r="AM88" s="21"/>
      <c r="AN88" s="45"/>
      <c r="AO88" s="45"/>
      <c r="AP88" s="21"/>
      <c r="AQ88" s="53"/>
      <c r="AS88" s="21"/>
      <c r="AT88" s="45"/>
      <c r="AU88" s="45"/>
      <c r="AV88" s="45"/>
      <c r="AW88" s="53"/>
      <c r="AY88" s="21"/>
      <c r="AZ88" s="45"/>
      <c r="BA88" s="45"/>
      <c r="BB88" s="45"/>
      <c r="BC88" s="53"/>
    </row>
    <row r="89" spans="1:55" ht="12.75" customHeight="1" x14ac:dyDescent="0.25">
      <c r="A89" s="2" t="s">
        <v>96</v>
      </c>
      <c r="B89" s="1"/>
      <c r="C89" s="115">
        <v>1006.7</v>
      </c>
      <c r="D89" s="115">
        <v>1139.4000000000001</v>
      </c>
      <c r="E89" s="115">
        <v>1120.7</v>
      </c>
      <c r="F89" s="115">
        <v>1040.5</v>
      </c>
      <c r="G89" s="44">
        <f>+F89</f>
        <v>1040.5</v>
      </c>
      <c r="H89" s="115"/>
      <c r="I89" s="115">
        <v>1140.5</v>
      </c>
      <c r="J89" s="115">
        <v>1104.3</v>
      </c>
      <c r="K89" s="115">
        <v>1158.3</v>
      </c>
      <c r="L89" s="115">
        <v>1065.3</v>
      </c>
      <c r="M89" s="44">
        <f>+L89</f>
        <v>1065.3</v>
      </c>
      <c r="N89" s="115"/>
      <c r="O89" s="115">
        <v>1113.5</v>
      </c>
      <c r="P89" s="115">
        <v>1083.5</v>
      </c>
      <c r="Q89" s="115">
        <v>1054.5</v>
      </c>
      <c r="R89" s="115">
        <v>941.6</v>
      </c>
      <c r="S89" s="44">
        <f>+R89</f>
        <v>941.6</v>
      </c>
      <c r="T89" s="115"/>
      <c r="U89" s="115">
        <v>993.7</v>
      </c>
      <c r="V89" s="115">
        <v>1075.9000000000001</v>
      </c>
      <c r="W89" s="115">
        <v>937.1</v>
      </c>
      <c r="X89" s="115">
        <v>939.8</v>
      </c>
      <c r="Y89" s="44">
        <v>939.8</v>
      </c>
      <c r="AA89" s="115">
        <v>1029.7</v>
      </c>
      <c r="AB89" s="115">
        <v>1238.4000000000001</v>
      </c>
      <c r="AC89" s="115">
        <v>1109.4000000000001</v>
      </c>
      <c r="AD89" s="115">
        <v>1052.5999999999999</v>
      </c>
      <c r="AE89" s="44">
        <f>+AD89</f>
        <v>1052.5999999999999</v>
      </c>
      <c r="AG89" s="115">
        <v>1211.7</v>
      </c>
      <c r="AH89" s="115">
        <v>1124.7</v>
      </c>
      <c r="AI89" s="115">
        <v>1162</v>
      </c>
      <c r="AJ89" s="115">
        <f>+' Financial Highlights'!DD32</f>
        <v>1089</v>
      </c>
      <c r="AK89" s="44">
        <f>+AJ89</f>
        <v>1089</v>
      </c>
      <c r="AM89" s="115">
        <v>1220.4000000000001</v>
      </c>
      <c r="AN89" s="115">
        <v>876.9</v>
      </c>
      <c r="AO89" s="115">
        <v>847</v>
      </c>
      <c r="AP89" s="115">
        <f>+' Financial Highlights'!DJ32</f>
        <v>904.4</v>
      </c>
      <c r="AQ89" s="44">
        <f>+AP89</f>
        <v>904.4</v>
      </c>
      <c r="AS89" s="197">
        <v>955</v>
      </c>
      <c r="AT89" s="197">
        <v>552</v>
      </c>
      <c r="AU89" s="197">
        <v>734</v>
      </c>
      <c r="AV89" s="197">
        <v>573</v>
      </c>
      <c r="AW89" s="23">
        <f>+AV89</f>
        <v>573</v>
      </c>
      <c r="AY89" s="197">
        <v>1033</v>
      </c>
      <c r="AZ89" s="197">
        <v>1196</v>
      </c>
      <c r="BA89" s="197">
        <v>1388</v>
      </c>
      <c r="BB89" s="197">
        <f>+BC89</f>
        <v>1230</v>
      </c>
      <c r="BC89" s="23">
        <v>1230</v>
      </c>
    </row>
    <row r="90" spans="1:55" ht="12.75" customHeight="1" x14ac:dyDescent="0.25">
      <c r="A90" s="2" t="s">
        <v>95</v>
      </c>
      <c r="B90" s="1"/>
      <c r="C90" s="118">
        <v>46.3</v>
      </c>
      <c r="D90" s="118">
        <v>49.8</v>
      </c>
      <c r="E90" s="118">
        <v>62.6</v>
      </c>
      <c r="F90" s="118">
        <v>69</v>
      </c>
      <c r="G90" s="44">
        <f>+F90</f>
        <v>69</v>
      </c>
      <c r="H90" s="115"/>
      <c r="I90" s="118">
        <v>67.099999999999994</v>
      </c>
      <c r="J90" s="118">
        <v>72.400000000000006</v>
      </c>
      <c r="K90" s="118">
        <v>73.7</v>
      </c>
      <c r="L90" s="118">
        <v>78.599999999999994</v>
      </c>
      <c r="M90" s="44">
        <f>+L90</f>
        <v>78.599999999999994</v>
      </c>
      <c r="N90" s="115"/>
      <c r="O90" s="118">
        <v>93.7</v>
      </c>
      <c r="P90" s="118">
        <v>96.7</v>
      </c>
      <c r="Q90" s="118">
        <v>101.7</v>
      </c>
      <c r="R90" s="118">
        <v>104.4</v>
      </c>
      <c r="S90" s="44">
        <f>+R90</f>
        <v>104.4</v>
      </c>
      <c r="T90" s="115"/>
      <c r="U90" s="118">
        <v>108.3</v>
      </c>
      <c r="V90" s="118">
        <v>110.1</v>
      </c>
      <c r="W90" s="118">
        <v>110.4</v>
      </c>
      <c r="X90" s="118">
        <v>110.7</v>
      </c>
      <c r="Y90" s="44">
        <v>110.7</v>
      </c>
      <c r="AA90" s="118">
        <v>110</v>
      </c>
      <c r="AB90" s="118">
        <v>109.7</v>
      </c>
      <c r="AC90" s="118">
        <v>116.6</v>
      </c>
      <c r="AD90" s="118">
        <v>120.5</v>
      </c>
      <c r="AE90" s="44">
        <f>+AD90</f>
        <v>120.5</v>
      </c>
      <c r="AG90" s="118">
        <v>113.7</v>
      </c>
      <c r="AH90" s="188"/>
      <c r="AI90" s="188"/>
      <c r="AJ90" s="188"/>
      <c r="AK90" s="186"/>
      <c r="AM90" s="188"/>
      <c r="AN90" s="188"/>
      <c r="AO90" s="188"/>
      <c r="AP90" s="188"/>
      <c r="AQ90" s="186"/>
      <c r="AS90" s="188"/>
      <c r="AT90" s="245"/>
      <c r="AU90" s="188"/>
      <c r="AV90" s="188"/>
      <c r="AW90" s="209"/>
      <c r="AY90" s="188"/>
      <c r="AZ90" s="245"/>
      <c r="BA90" s="188"/>
      <c r="BB90" s="188"/>
      <c r="BC90" s="209"/>
    </row>
    <row r="91" spans="1:55" s="35" customFormat="1" ht="12.75" customHeight="1" x14ac:dyDescent="0.25">
      <c r="A91" s="31" t="s">
        <v>98</v>
      </c>
      <c r="C91" s="48">
        <f t="shared" ref="C91" si="234">+SUM(C89:C90)</f>
        <v>1053</v>
      </c>
      <c r="D91" s="48">
        <f t="shared" ref="D91" si="235">+SUM(D89:D90)</f>
        <v>1189.2</v>
      </c>
      <c r="E91" s="48">
        <f t="shared" ref="E91" si="236">+SUM(E89:E90)</f>
        <v>1183.3</v>
      </c>
      <c r="F91" s="81">
        <f t="shared" ref="F91" si="237">+SUM(F89:F90)</f>
        <v>1109.5</v>
      </c>
      <c r="G91" s="49">
        <f>+SUM(G89:G90)</f>
        <v>1109.5</v>
      </c>
      <c r="H91" s="51"/>
      <c r="I91" s="48">
        <f t="shared" ref="I91" si="238">+SUM(I89:I90)</f>
        <v>1207.5999999999999</v>
      </c>
      <c r="J91" s="48">
        <f t="shared" ref="J91" si="239">+SUM(J89:J90)</f>
        <v>1176.7</v>
      </c>
      <c r="K91" s="48">
        <f t="shared" ref="K91" si="240">+SUM(K89:K90)</f>
        <v>1232</v>
      </c>
      <c r="L91" s="81">
        <f t="shared" ref="L91" si="241">+SUM(L89:L90)</f>
        <v>1143.8999999999999</v>
      </c>
      <c r="M91" s="49">
        <f>+SUM(M89:M90)</f>
        <v>1143.8999999999999</v>
      </c>
      <c r="N91" s="51"/>
      <c r="O91" s="48">
        <f t="shared" ref="O91" si="242">+SUM(O89:O90)</f>
        <v>1207.2</v>
      </c>
      <c r="P91" s="48">
        <f t="shared" ref="P91" si="243">+SUM(P89:P90)</f>
        <v>1180.2</v>
      </c>
      <c r="Q91" s="48">
        <f t="shared" ref="Q91" si="244">+SUM(Q89:Q90)</f>
        <v>1156.2</v>
      </c>
      <c r="R91" s="81">
        <f t="shared" ref="R91" si="245">+SUM(R89:R90)</f>
        <v>1046</v>
      </c>
      <c r="S91" s="49">
        <f>+SUM(S89:S90)</f>
        <v>1046</v>
      </c>
      <c r="U91" s="48">
        <f t="shared" ref="U91:Y91" si="246">+SUM(U89:U90)</f>
        <v>1102</v>
      </c>
      <c r="V91" s="48">
        <f t="shared" si="246"/>
        <v>1186</v>
      </c>
      <c r="W91" s="48">
        <f t="shared" si="246"/>
        <v>1047.5</v>
      </c>
      <c r="X91" s="81">
        <f t="shared" si="246"/>
        <v>1050.5</v>
      </c>
      <c r="Y91" s="49">
        <f t="shared" si="246"/>
        <v>1050.5</v>
      </c>
      <c r="AA91" s="48">
        <f>+SUM(AA89:AA90)</f>
        <v>1139.7</v>
      </c>
      <c r="AB91" s="48">
        <f t="shared" ref="AB91:AD91" si="247">+SUM(AB89:AB90)</f>
        <v>1348.1000000000001</v>
      </c>
      <c r="AC91" s="48">
        <f t="shared" si="247"/>
        <v>1226</v>
      </c>
      <c r="AD91" s="81">
        <f t="shared" si="247"/>
        <v>1173.0999999999999</v>
      </c>
      <c r="AE91" s="49">
        <f>+SUM(AE89:AE90)</f>
        <v>1173.0999999999999</v>
      </c>
      <c r="AG91" s="48">
        <f t="shared" ref="AG91" si="248">+SUM(AG89:AG90)</f>
        <v>1325.4</v>
      </c>
      <c r="AH91" s="183"/>
      <c r="AI91" s="183"/>
      <c r="AJ91" s="192"/>
      <c r="AK91" s="184"/>
      <c r="AM91" s="183"/>
      <c r="AN91" s="183"/>
      <c r="AO91" s="183"/>
      <c r="AP91" s="192"/>
      <c r="AQ91" s="184"/>
      <c r="AS91" s="183"/>
      <c r="AT91" s="246"/>
      <c r="AU91" s="183"/>
      <c r="AV91" s="183"/>
      <c r="AW91" s="210"/>
      <c r="AY91" s="183"/>
      <c r="AZ91" s="246"/>
      <c r="BA91" s="183"/>
      <c r="BB91" s="183"/>
      <c r="BC91" s="210"/>
    </row>
    <row r="92" spans="1:55" ht="12.75" customHeight="1" x14ac:dyDescent="0.25">
      <c r="A92" s="1"/>
      <c r="B92" s="1"/>
      <c r="C92" s="1"/>
      <c r="D92" s="1"/>
      <c r="E92" s="1"/>
      <c r="F92" s="1"/>
      <c r="G92" s="22"/>
      <c r="H92" s="21"/>
      <c r="I92" s="1"/>
      <c r="J92" s="1"/>
      <c r="K92" s="1"/>
      <c r="L92" s="1"/>
      <c r="M92" s="22"/>
      <c r="N92" s="21"/>
      <c r="O92" s="1"/>
      <c r="P92" s="1"/>
      <c r="Q92" s="1"/>
      <c r="R92" s="1"/>
      <c r="S92" s="22"/>
      <c r="U92" s="1"/>
      <c r="V92" s="1"/>
      <c r="W92" s="1"/>
      <c r="X92" s="1"/>
      <c r="Y92" s="22"/>
      <c r="AA92" s="1">
        <v>1139.7</v>
      </c>
      <c r="AB92" s="1"/>
      <c r="AC92" s="1"/>
      <c r="AD92" s="1"/>
      <c r="AE92" s="22"/>
      <c r="AG92" s="1"/>
      <c r="AH92" s="1"/>
      <c r="AI92" s="1"/>
      <c r="AJ92" s="1"/>
      <c r="AK92" s="22"/>
      <c r="AM92" s="1"/>
      <c r="AN92" s="1"/>
      <c r="AO92" s="1"/>
      <c r="AP92" s="1"/>
      <c r="AQ92" s="22"/>
      <c r="AS92" s="1"/>
      <c r="AT92" s="168"/>
      <c r="AU92" s="1"/>
      <c r="AV92" s="1"/>
      <c r="AW92" s="23"/>
      <c r="AY92" s="1"/>
      <c r="AZ92" s="168"/>
      <c r="BA92" s="1"/>
      <c r="BB92" s="1"/>
      <c r="BC92" s="23"/>
    </row>
    <row r="93" spans="1:55" ht="12.75" customHeight="1" x14ac:dyDescent="0.25">
      <c r="A93" s="1" t="s">
        <v>124</v>
      </c>
      <c r="B93" s="1"/>
      <c r="C93" s="20"/>
      <c r="D93" s="20"/>
      <c r="E93" s="20"/>
      <c r="F93" s="20"/>
      <c r="G93" s="39"/>
      <c r="H93" s="1"/>
      <c r="I93" s="20"/>
      <c r="J93" s="20"/>
      <c r="K93" s="20"/>
      <c r="L93" s="20"/>
      <c r="M93" s="39"/>
      <c r="N93" s="1"/>
      <c r="O93" s="20"/>
      <c r="P93" s="20"/>
      <c r="Q93" s="20"/>
      <c r="R93" s="20"/>
      <c r="S93" s="39"/>
      <c r="T93" s="1"/>
      <c r="U93" s="20"/>
      <c r="V93" s="20"/>
      <c r="W93" s="20"/>
      <c r="X93" s="20"/>
      <c r="Y93" s="39"/>
      <c r="Z93" s="1"/>
      <c r="AA93" s="20"/>
      <c r="AB93" s="20"/>
      <c r="AC93" s="20"/>
      <c r="AD93" s="20"/>
      <c r="AE93" s="39"/>
      <c r="AG93" s="20"/>
      <c r="AH93" s="20"/>
      <c r="AI93" s="20"/>
      <c r="AJ93" s="20"/>
      <c r="AK93" s="39"/>
      <c r="AM93" s="20"/>
      <c r="AN93" s="20"/>
      <c r="AO93" s="20"/>
      <c r="AP93" s="20"/>
      <c r="AQ93" s="39"/>
      <c r="AS93" s="20"/>
      <c r="AT93" s="247"/>
      <c r="AU93" s="20"/>
      <c r="AV93" s="20"/>
      <c r="AW93" s="220"/>
      <c r="AY93" s="20"/>
      <c r="AZ93" s="247"/>
      <c r="BA93" s="20"/>
      <c r="BB93" s="20"/>
      <c r="BC93" s="220"/>
    </row>
    <row r="94" spans="1:55" ht="12.75" customHeight="1" x14ac:dyDescent="0.25">
      <c r="A94" s="2" t="s">
        <v>96</v>
      </c>
      <c r="B94" s="1"/>
      <c r="C94" s="147">
        <v>9.5000000000000001E-2</v>
      </c>
      <c r="D94" s="147">
        <v>9.1999999999999998E-2</v>
      </c>
      <c r="E94" s="147">
        <v>8.6999999999999994E-2</v>
      </c>
      <c r="F94" s="147">
        <v>7.4999999999999997E-2</v>
      </c>
      <c r="G94" s="39">
        <v>7.4999999999999997E-2</v>
      </c>
      <c r="H94" s="1"/>
      <c r="I94" s="147">
        <v>5.2999999999999999E-2</v>
      </c>
      <c r="J94" s="147">
        <v>4.1000000000000002E-2</v>
      </c>
      <c r="K94" s="147">
        <v>2.9000000000000001E-2</v>
      </c>
      <c r="L94" s="147">
        <v>-8.0000000000000002E-3</v>
      </c>
      <c r="M94" s="39">
        <v>-8.0000000000000002E-3</v>
      </c>
      <c r="N94" s="1"/>
      <c r="O94" s="147">
        <v>-2.9000000000000001E-2</v>
      </c>
      <c r="P94" s="147">
        <v>-5.0999999999999997E-2</v>
      </c>
      <c r="Q94" s="147">
        <v>-7.0999999999999994E-2</v>
      </c>
      <c r="R94" s="147">
        <v>-7.1999999999999995E-2</v>
      </c>
      <c r="S94" s="39">
        <v>-7.1999999999999995E-2</v>
      </c>
      <c r="T94" s="1"/>
      <c r="U94" s="147">
        <v>-6.0999999999999999E-2</v>
      </c>
      <c r="V94" s="147">
        <v>-5.3999999999999999E-2</v>
      </c>
      <c r="W94" s="147">
        <v>-4.1000000000000002E-2</v>
      </c>
      <c r="X94" s="147">
        <v>-2.9000000000000001E-2</v>
      </c>
      <c r="Y94" s="39">
        <v>-2.9000000000000001E-2</v>
      </c>
      <c r="Z94" s="1"/>
      <c r="AA94" s="147">
        <v>-8.9999999999999993E-3</v>
      </c>
      <c r="AB94" s="147">
        <v>1.4999999999999999E-2</v>
      </c>
      <c r="AC94" s="147">
        <v>3.4000000000000002E-2</v>
      </c>
      <c r="AD94" s="147">
        <v>3.4000000000000002E-2</v>
      </c>
      <c r="AE94" s="39">
        <v>3.4000000000000002E-2</v>
      </c>
      <c r="AG94" s="147">
        <v>4.1000000000000002E-2</v>
      </c>
      <c r="AH94" s="147">
        <v>4.1000000000000002E-2</v>
      </c>
      <c r="AI94" s="147">
        <v>3.7999999999999999E-2</v>
      </c>
      <c r="AJ94" s="147">
        <v>6.6000000000000003E-2</v>
      </c>
      <c r="AK94" s="39">
        <f>+AJ94</f>
        <v>6.6000000000000003E-2</v>
      </c>
      <c r="AM94" s="147">
        <v>0.08</v>
      </c>
      <c r="AN94" s="147">
        <v>0.105</v>
      </c>
      <c r="AO94" s="147">
        <v>0.154</v>
      </c>
      <c r="AP94" s="147">
        <v>0.19500000000000001</v>
      </c>
      <c r="AQ94" s="39">
        <f>+AP94</f>
        <v>0.19500000000000001</v>
      </c>
      <c r="AS94" s="147">
        <v>0.22</v>
      </c>
      <c r="AT94" s="248">
        <v>0.3</v>
      </c>
      <c r="AU94" s="248">
        <v>0.31</v>
      </c>
      <c r="AV94" s="248">
        <v>0.35</v>
      </c>
      <c r="AW94" s="223">
        <v>0.35</v>
      </c>
      <c r="AY94" s="248">
        <v>0.32</v>
      </c>
      <c r="AZ94" s="248">
        <v>0.3</v>
      </c>
      <c r="BA94" s="248">
        <v>0.27</v>
      </c>
      <c r="BB94" s="248">
        <f>+BC94</f>
        <v>0.24</v>
      </c>
      <c r="BC94" s="223">
        <v>0.24</v>
      </c>
    </row>
    <row r="95" spans="1:55" ht="12.75" customHeight="1" x14ac:dyDescent="0.25">
      <c r="A95" s="2" t="s">
        <v>95</v>
      </c>
      <c r="B95" s="1"/>
      <c r="C95" s="165" t="s">
        <v>89</v>
      </c>
      <c r="D95" s="165" t="s">
        <v>89</v>
      </c>
      <c r="E95" s="165" t="s">
        <v>89</v>
      </c>
      <c r="F95" s="147">
        <v>-3.1E-2</v>
      </c>
      <c r="G95" s="39">
        <v>-3.1E-2</v>
      </c>
      <c r="H95" s="1"/>
      <c r="I95" s="165" t="s">
        <v>89</v>
      </c>
      <c r="J95" s="165" t="s">
        <v>89</v>
      </c>
      <c r="K95" s="165" t="s">
        <v>89</v>
      </c>
      <c r="L95" s="147">
        <v>1.6E-2</v>
      </c>
      <c r="M95" s="39">
        <v>1.6E-2</v>
      </c>
      <c r="N95" s="1"/>
      <c r="O95" s="147">
        <v>2.1999999999999999E-2</v>
      </c>
      <c r="P95" s="147">
        <v>5.0999999999999997E-2</v>
      </c>
      <c r="Q95" s="147">
        <v>6.8000000000000005E-2</v>
      </c>
      <c r="R95" s="147">
        <v>4.9000000000000002E-2</v>
      </c>
      <c r="S95" s="39">
        <v>4.9000000000000002E-2</v>
      </c>
      <c r="T95" s="1"/>
      <c r="U95" s="147">
        <v>0.03</v>
      </c>
      <c r="V95" s="147">
        <v>-2.1999999999999999E-2</v>
      </c>
      <c r="W95" s="147">
        <v>-5.8999999999999997E-2</v>
      </c>
      <c r="X95" s="147">
        <v>-8.7999999999999995E-2</v>
      </c>
      <c r="Y95" s="39">
        <v>-8.7999999999999995E-2</v>
      </c>
      <c r="Z95" s="1"/>
      <c r="AA95" s="147">
        <v>-0.09</v>
      </c>
      <c r="AB95" s="147">
        <v>-8.6999999999999994E-2</v>
      </c>
      <c r="AC95" s="147">
        <v>-6.9000000000000006E-2</v>
      </c>
      <c r="AD95" s="147">
        <v>-6.2E-2</v>
      </c>
      <c r="AE95" s="39">
        <v>-6.2E-2</v>
      </c>
      <c r="AG95" s="147">
        <v>-6.6000000000000003E-2</v>
      </c>
      <c r="AH95" s="193"/>
      <c r="AI95" s="193"/>
      <c r="AJ95" s="193"/>
      <c r="AK95" s="193"/>
      <c r="AM95" s="193"/>
      <c r="AN95" s="193"/>
      <c r="AO95" s="193"/>
      <c r="AP95" s="193"/>
      <c r="AQ95" s="193"/>
      <c r="AS95" s="193"/>
      <c r="AT95" s="193"/>
      <c r="AU95" s="193"/>
      <c r="AV95" s="193"/>
      <c r="AW95" s="193"/>
      <c r="AY95" s="193"/>
      <c r="AZ95" s="193"/>
      <c r="BA95" s="193"/>
      <c r="BB95" s="193"/>
      <c r="BC95" s="193"/>
    </row>
    <row r="96" spans="1:55" s="29" customFormat="1" ht="12.75" customHeight="1" x14ac:dyDescent="0.25">
      <c r="A96" s="28" t="s">
        <v>98</v>
      </c>
      <c r="C96" s="151">
        <v>0.121</v>
      </c>
      <c r="D96" s="151">
        <v>0.128</v>
      </c>
      <c r="E96" s="151">
        <v>0.14000000000000001</v>
      </c>
      <c r="F96" s="151">
        <v>0.11799999999999999</v>
      </c>
      <c r="G96" s="152">
        <v>0.11799999999999999</v>
      </c>
      <c r="H96" s="28"/>
      <c r="I96" s="151">
        <v>7.8E-2</v>
      </c>
      <c r="J96" s="151">
        <v>4.8000000000000001E-2</v>
      </c>
      <c r="K96" s="151">
        <v>2.5000000000000001E-2</v>
      </c>
      <c r="L96" s="151">
        <v>-7.0000000000000001E-3</v>
      </c>
      <c r="M96" s="152">
        <v>-7.0000000000000001E-3</v>
      </c>
      <c r="N96" s="28"/>
      <c r="O96" s="151">
        <v>-2.5999999999999999E-2</v>
      </c>
      <c r="P96" s="151">
        <v>-4.3999999999999997E-2</v>
      </c>
      <c r="Q96" s="151">
        <v>-0.06</v>
      </c>
      <c r="R96" s="151">
        <v>-6.2E-2</v>
      </c>
      <c r="S96" s="152">
        <v>-6.2E-2</v>
      </c>
      <c r="T96" s="28"/>
      <c r="U96" s="151">
        <v>-5.2999999999999999E-2</v>
      </c>
      <c r="V96" s="151">
        <v>-5.0999999999999997E-2</v>
      </c>
      <c r="W96" s="151">
        <v>-4.2000000000000003E-2</v>
      </c>
      <c r="X96" s="151">
        <v>-3.5000000000000003E-2</v>
      </c>
      <c r="Y96" s="152">
        <v>-3.5000000000000003E-2</v>
      </c>
      <c r="Z96" s="28"/>
      <c r="AA96" s="151">
        <v>-1.7000000000000001E-2</v>
      </c>
      <c r="AB96" s="151">
        <v>5.0000000000000001E-3</v>
      </c>
      <c r="AC96" s="151">
        <v>2.4E-2</v>
      </c>
      <c r="AD96" s="151">
        <v>2.5000000000000001E-2</v>
      </c>
      <c r="AE96" s="152">
        <v>2.5000000000000001E-2</v>
      </c>
      <c r="AG96" s="151">
        <v>3.1E-2</v>
      </c>
      <c r="AH96" s="194"/>
      <c r="AI96" s="194"/>
      <c r="AJ96" s="194"/>
      <c r="AK96" s="194"/>
      <c r="AM96" s="194"/>
      <c r="AN96" s="194"/>
      <c r="AO96" s="194"/>
      <c r="AP96" s="194"/>
      <c r="AQ96" s="194"/>
      <c r="AS96" s="194"/>
      <c r="AT96" s="194"/>
      <c r="AU96" s="194"/>
      <c r="AV96" s="194"/>
      <c r="AW96" s="194"/>
      <c r="AY96" s="194"/>
      <c r="AZ96" s="194"/>
      <c r="BA96" s="194"/>
      <c r="BB96" s="194"/>
      <c r="BC96" s="194"/>
    </row>
    <row r="97" spans="1:55" ht="12.75" customHeight="1" x14ac:dyDescent="0.25">
      <c r="A97" s="1"/>
      <c r="B97" s="1"/>
      <c r="C97" s="1"/>
      <c r="D97" s="1"/>
      <c r="E97" s="1"/>
      <c r="F97" s="1"/>
      <c r="G97" s="22"/>
      <c r="H97" s="21"/>
      <c r="I97" s="1"/>
      <c r="J97" s="1"/>
      <c r="K97" s="1"/>
      <c r="L97" s="1"/>
      <c r="M97" s="22"/>
      <c r="N97" s="21"/>
      <c r="O97" s="1"/>
      <c r="P97" s="1"/>
      <c r="Q97" s="1"/>
      <c r="R97" s="1"/>
      <c r="S97" s="22"/>
      <c r="U97" s="1"/>
      <c r="V97" s="1"/>
      <c r="W97" s="1"/>
      <c r="X97" s="1"/>
      <c r="Y97" s="22"/>
      <c r="AA97" s="1"/>
      <c r="AB97" s="1"/>
      <c r="AC97" s="1"/>
      <c r="AD97" s="1"/>
      <c r="AE97" s="22"/>
      <c r="AG97" s="1"/>
      <c r="AH97" s="1"/>
      <c r="AI97" s="1"/>
      <c r="AJ97" s="1"/>
      <c r="AK97" s="22"/>
      <c r="AM97" s="1"/>
      <c r="AN97" s="1"/>
      <c r="AO97" s="1"/>
      <c r="AP97" s="1"/>
      <c r="AQ97" s="22"/>
      <c r="AS97" s="1"/>
      <c r="AT97" s="1"/>
      <c r="AU97" s="1"/>
      <c r="AV97" s="1"/>
      <c r="AW97" s="22"/>
      <c r="AY97" s="1"/>
      <c r="AZ97" s="1"/>
      <c r="BA97" s="1"/>
      <c r="BB97" s="1"/>
      <c r="BC97" s="22"/>
    </row>
    <row r="98" spans="1:55" s="1" customFormat="1" ht="12.75" customHeight="1" x14ac:dyDescent="0.25">
      <c r="A98" s="1" t="s">
        <v>129</v>
      </c>
      <c r="C98" s="20"/>
      <c r="D98" s="20"/>
      <c r="E98" s="20"/>
      <c r="F98" s="20"/>
      <c r="G98" s="39"/>
      <c r="I98" s="20"/>
      <c r="J98" s="20"/>
      <c r="K98" s="20"/>
      <c r="L98" s="20"/>
      <c r="M98" s="39"/>
      <c r="O98" s="20"/>
      <c r="P98" s="20"/>
      <c r="Q98" s="20"/>
      <c r="R98" s="20"/>
      <c r="S98" s="39"/>
      <c r="U98" s="20"/>
      <c r="V98" s="20"/>
      <c r="W98" s="20"/>
      <c r="X98" s="20"/>
      <c r="Y98" s="39"/>
      <c r="AA98" s="20"/>
      <c r="AB98" s="20"/>
      <c r="AC98" s="20"/>
      <c r="AD98" s="20"/>
      <c r="AE98" s="39"/>
      <c r="AG98" s="20"/>
      <c r="AH98" s="20"/>
      <c r="AI98" s="20"/>
      <c r="AJ98" s="20"/>
      <c r="AK98" s="39"/>
      <c r="AM98" s="20"/>
      <c r="AN98" s="20"/>
      <c r="AO98" s="20"/>
      <c r="AP98" s="20"/>
      <c r="AQ98" s="39"/>
      <c r="AS98" s="20"/>
      <c r="AT98" s="20"/>
      <c r="AU98" s="20"/>
      <c r="AV98" s="20"/>
      <c r="AW98" s="39"/>
      <c r="AY98" s="20"/>
      <c r="AZ98" s="20"/>
      <c r="BA98" s="20"/>
      <c r="BB98" s="20"/>
      <c r="BC98" s="39"/>
    </row>
    <row r="99" spans="1:55" s="1" customFormat="1" ht="12.75" customHeight="1" x14ac:dyDescent="0.25">
      <c r="A99" s="2" t="s">
        <v>96</v>
      </c>
      <c r="C99" s="166">
        <v>3703</v>
      </c>
      <c r="D99" s="166">
        <v>3358</v>
      </c>
      <c r="E99" s="166">
        <v>3389</v>
      </c>
      <c r="F99" s="166">
        <v>3393</v>
      </c>
      <c r="G99" s="167">
        <v>3393</v>
      </c>
      <c r="H99" s="168"/>
      <c r="I99" s="166">
        <v>3393</v>
      </c>
      <c r="J99" s="166">
        <v>3452</v>
      </c>
      <c r="K99" s="166">
        <v>3424</v>
      </c>
      <c r="L99" s="166">
        <v>3419</v>
      </c>
      <c r="M99" s="167">
        <v>3419</v>
      </c>
      <c r="N99" s="168"/>
      <c r="O99" s="166">
        <v>3342</v>
      </c>
      <c r="P99" s="166">
        <v>3275</v>
      </c>
      <c r="Q99" s="166">
        <v>3271</v>
      </c>
      <c r="R99" s="166">
        <v>3303</v>
      </c>
      <c r="S99" s="167">
        <v>3303</v>
      </c>
      <c r="T99" s="168"/>
      <c r="U99" s="166">
        <v>3351</v>
      </c>
      <c r="V99" s="166">
        <v>3354</v>
      </c>
      <c r="W99" s="166">
        <v>3429</v>
      </c>
      <c r="X99" s="166">
        <v>3469</v>
      </c>
      <c r="Y99" s="167">
        <v>3469</v>
      </c>
      <c r="AA99" s="175"/>
      <c r="AB99" s="175"/>
      <c r="AC99" s="175"/>
      <c r="AD99" s="175"/>
      <c r="AE99" s="176"/>
      <c r="AG99" s="175"/>
      <c r="AH99" s="175"/>
      <c r="AI99" s="175"/>
      <c r="AJ99" s="175"/>
      <c r="AK99" s="176"/>
      <c r="AM99" s="175"/>
      <c r="AN99" s="175"/>
      <c r="AO99" s="175"/>
      <c r="AP99" s="175"/>
      <c r="AQ99" s="176"/>
      <c r="AS99" s="175"/>
      <c r="AT99" s="175"/>
      <c r="AU99" s="175"/>
      <c r="AV99" s="175"/>
      <c r="AW99" s="176"/>
      <c r="AY99" s="175"/>
      <c r="AZ99" s="175"/>
      <c r="BA99" s="175"/>
      <c r="BB99" s="175"/>
      <c r="BC99" s="176"/>
    </row>
    <row r="100" spans="1:55" s="28" customFormat="1" ht="12.75" customHeight="1" x14ac:dyDescent="0.25">
      <c r="A100" s="29" t="s">
        <v>95</v>
      </c>
      <c r="C100" s="169">
        <v>254</v>
      </c>
      <c r="D100" s="169">
        <v>263</v>
      </c>
      <c r="E100" s="169">
        <v>310</v>
      </c>
      <c r="F100" s="169">
        <v>302</v>
      </c>
      <c r="G100" s="170">
        <v>302</v>
      </c>
      <c r="H100" s="171"/>
      <c r="I100" s="169">
        <v>296</v>
      </c>
      <c r="J100" s="169">
        <v>322</v>
      </c>
      <c r="K100" s="169">
        <v>348</v>
      </c>
      <c r="L100" s="169">
        <v>349</v>
      </c>
      <c r="M100" s="170">
        <v>349</v>
      </c>
      <c r="N100" s="171"/>
      <c r="O100" s="169">
        <v>356</v>
      </c>
      <c r="P100" s="169">
        <v>367</v>
      </c>
      <c r="Q100" s="169">
        <v>380</v>
      </c>
      <c r="R100" s="169">
        <v>403</v>
      </c>
      <c r="S100" s="170">
        <v>403</v>
      </c>
      <c r="T100" s="171"/>
      <c r="U100" s="169">
        <v>411</v>
      </c>
      <c r="V100" s="169">
        <v>407</v>
      </c>
      <c r="W100" s="169">
        <v>407</v>
      </c>
      <c r="X100" s="169">
        <v>417</v>
      </c>
      <c r="Y100" s="170">
        <v>417</v>
      </c>
      <c r="AA100" s="177"/>
      <c r="AB100" s="177"/>
      <c r="AC100" s="177"/>
      <c r="AD100" s="177"/>
      <c r="AE100" s="178"/>
      <c r="AG100" s="177"/>
      <c r="AH100" s="177"/>
      <c r="AI100" s="177"/>
      <c r="AJ100" s="177"/>
      <c r="AK100" s="178"/>
      <c r="AM100" s="177"/>
      <c r="AN100" s="177"/>
      <c r="AO100" s="177"/>
      <c r="AP100" s="177"/>
      <c r="AQ100" s="178"/>
      <c r="AS100" s="177"/>
      <c r="AT100" s="177"/>
      <c r="AU100" s="177"/>
      <c r="AV100" s="177"/>
      <c r="AW100" s="178"/>
      <c r="AY100" s="177"/>
      <c r="AZ100" s="177"/>
      <c r="BA100" s="177"/>
      <c r="BB100" s="177"/>
      <c r="BC100" s="178"/>
    </row>
    <row r="101" spans="1:55" s="1" customFormat="1" ht="12.75" customHeight="1" x14ac:dyDescent="0.25">
      <c r="G101" s="39"/>
      <c r="M101" s="39"/>
      <c r="S101" s="39"/>
      <c r="Y101" s="39"/>
    </row>
    <row r="102" spans="1:55" s="1" customFormat="1" ht="12.75" customHeight="1" x14ac:dyDescent="0.25">
      <c r="A102" s="1" t="s">
        <v>133</v>
      </c>
      <c r="C102" s="20"/>
      <c r="D102" s="20"/>
      <c r="E102" s="20"/>
      <c r="F102" s="20"/>
      <c r="G102" s="39"/>
      <c r="I102" s="20"/>
      <c r="J102" s="20"/>
      <c r="K102" s="20"/>
      <c r="L102" s="20"/>
      <c r="M102" s="39"/>
      <c r="O102" s="20"/>
      <c r="P102" s="20"/>
      <c r="Q102" s="20"/>
      <c r="R102" s="20"/>
      <c r="S102" s="39"/>
      <c r="U102" s="20"/>
      <c r="V102" s="20"/>
      <c r="W102" s="20"/>
      <c r="X102" s="20"/>
      <c r="Y102" s="39"/>
      <c r="AA102" s="20"/>
      <c r="AB102" s="20"/>
      <c r="AC102" s="20"/>
      <c r="AD102" s="20"/>
      <c r="AE102" s="39"/>
      <c r="AG102" s="20"/>
      <c r="AH102" s="20"/>
      <c r="AI102" s="20"/>
      <c r="AJ102" s="20"/>
      <c r="AK102" s="39"/>
      <c r="AM102" s="20"/>
      <c r="AN102" s="20"/>
      <c r="AO102" s="20"/>
      <c r="AP102" s="20"/>
      <c r="AQ102" s="39"/>
      <c r="AS102" s="20"/>
      <c r="AT102" s="20"/>
      <c r="AU102" s="20"/>
      <c r="AV102" s="20"/>
      <c r="AW102" s="39"/>
      <c r="AY102" s="20"/>
      <c r="AZ102" s="20"/>
      <c r="BA102" s="20"/>
      <c r="BB102" s="20"/>
      <c r="BC102" s="39"/>
    </row>
    <row r="103" spans="1:55" s="1" customFormat="1" ht="12.75" customHeight="1" x14ac:dyDescent="0.25">
      <c r="A103" s="2" t="s">
        <v>96</v>
      </c>
      <c r="C103" s="175"/>
      <c r="D103" s="175"/>
      <c r="E103" s="175"/>
      <c r="F103" s="175"/>
      <c r="G103" s="176"/>
      <c r="H103" s="179"/>
      <c r="I103" s="175"/>
      <c r="J103" s="175"/>
      <c r="K103" s="175"/>
      <c r="L103" s="175"/>
      <c r="M103" s="176"/>
      <c r="N103" s="179"/>
      <c r="O103" s="175"/>
      <c r="P103" s="175"/>
      <c r="Q103" s="175"/>
      <c r="R103" s="175"/>
      <c r="S103" s="176"/>
      <c r="T103" s="168"/>
      <c r="U103" s="166">
        <v>3340</v>
      </c>
      <c r="V103" s="166">
        <v>3357</v>
      </c>
      <c r="W103" s="166">
        <v>3397</v>
      </c>
      <c r="X103" s="166">
        <v>3467</v>
      </c>
      <c r="Y103" s="167">
        <v>3390</v>
      </c>
      <c r="AA103" s="166">
        <v>3571</v>
      </c>
      <c r="AB103" s="166">
        <v>3729</v>
      </c>
      <c r="AC103" s="166">
        <v>3876</v>
      </c>
      <c r="AD103" s="166">
        <v>3926</v>
      </c>
      <c r="AE103" s="167">
        <v>3775</v>
      </c>
      <c r="AG103" s="166">
        <v>4008</v>
      </c>
      <c r="AH103" s="166">
        <v>4011</v>
      </c>
      <c r="AI103" s="166">
        <v>4069</v>
      </c>
      <c r="AJ103" s="166">
        <v>4159</v>
      </c>
      <c r="AK103" s="167">
        <v>4062</v>
      </c>
      <c r="AM103" s="166">
        <v>4291</v>
      </c>
      <c r="AN103" s="166">
        <v>4390</v>
      </c>
      <c r="AO103" s="166">
        <v>4508</v>
      </c>
      <c r="AP103" s="166">
        <v>4703</v>
      </c>
      <c r="AQ103" s="167">
        <v>4473</v>
      </c>
      <c r="AS103" s="166">
        <v>4978</v>
      </c>
      <c r="AT103" s="166">
        <v>5108</v>
      </c>
      <c r="AU103" s="166">
        <v>5708</v>
      </c>
      <c r="AV103" s="166">
        <v>5842</v>
      </c>
      <c r="AW103" s="167">
        <f>+AVERAGE(AS103:AV103)</f>
        <v>5409</v>
      </c>
      <c r="AY103" s="166">
        <v>5904</v>
      </c>
      <c r="AZ103" s="166">
        <v>6097</v>
      </c>
      <c r="BA103" s="166">
        <v>6256</v>
      </c>
      <c r="BB103" s="166">
        <v>6361</v>
      </c>
      <c r="BC103" s="167">
        <v>6154</v>
      </c>
    </row>
    <row r="104" spans="1:55" s="1" customFormat="1" ht="12.75" customHeight="1" x14ac:dyDescent="0.25">
      <c r="A104" s="29" t="s">
        <v>95</v>
      </c>
      <c r="B104" s="28"/>
      <c r="C104" s="177"/>
      <c r="D104" s="177"/>
      <c r="E104" s="177"/>
      <c r="F104" s="177"/>
      <c r="G104" s="178"/>
      <c r="H104" s="180"/>
      <c r="I104" s="177"/>
      <c r="J104" s="177"/>
      <c r="K104" s="177"/>
      <c r="L104" s="177"/>
      <c r="M104" s="178"/>
      <c r="N104" s="180"/>
      <c r="O104" s="177"/>
      <c r="P104" s="177"/>
      <c r="Q104" s="177"/>
      <c r="R104" s="177"/>
      <c r="S104" s="178"/>
      <c r="T104" s="171"/>
      <c r="U104" s="169">
        <v>409</v>
      </c>
      <c r="V104" s="169">
        <v>407</v>
      </c>
      <c r="W104" s="169">
        <v>405</v>
      </c>
      <c r="X104" s="169">
        <v>418</v>
      </c>
      <c r="Y104" s="170">
        <v>410</v>
      </c>
      <c r="Z104" s="28"/>
      <c r="AA104" s="169">
        <v>401</v>
      </c>
      <c r="AB104" s="169">
        <v>391</v>
      </c>
      <c r="AC104" s="169">
        <v>392</v>
      </c>
      <c r="AD104" s="169">
        <v>419</v>
      </c>
      <c r="AE104" s="170">
        <v>401</v>
      </c>
      <c r="AG104" s="169">
        <v>412</v>
      </c>
      <c r="AH104" s="195"/>
      <c r="AI104" s="195"/>
      <c r="AJ104" s="195"/>
      <c r="AK104" s="195"/>
      <c r="AM104" s="195"/>
      <c r="AN104" s="195"/>
      <c r="AO104" s="195"/>
      <c r="AP104" s="195"/>
      <c r="AQ104" s="195"/>
      <c r="AS104" s="195"/>
      <c r="AT104" s="195"/>
      <c r="AU104" s="195"/>
      <c r="AV104" s="195"/>
      <c r="AW104" s="195"/>
      <c r="AY104" s="195"/>
      <c r="AZ104" s="195"/>
      <c r="BA104" s="195"/>
      <c r="BB104" s="195"/>
      <c r="BC104" s="195"/>
    </row>
    <row r="105" spans="1:55" s="1" customFormat="1" ht="12.75" customHeight="1" x14ac:dyDescent="0.25">
      <c r="AV105" s="257"/>
      <c r="BB105" s="257"/>
    </row>
    <row r="106" spans="1:55" ht="12.75" customHeight="1" x14ac:dyDescent="0.25">
      <c r="A106" s="148" t="s">
        <v>126</v>
      </c>
      <c r="C106" s="83"/>
      <c r="I106" s="83"/>
      <c r="O106" s="83"/>
      <c r="U106" s="83"/>
      <c r="AA106" s="83"/>
    </row>
    <row r="107" spans="1:55" ht="12.75" customHeight="1" x14ac:dyDescent="0.25">
      <c r="A107" s="84" t="s">
        <v>125</v>
      </c>
      <c r="C107" s="85"/>
      <c r="D107" s="4"/>
      <c r="I107" s="85"/>
      <c r="J107" s="4"/>
      <c r="L107" s="21"/>
      <c r="O107" s="85"/>
      <c r="P107" s="4"/>
      <c r="R107" s="21"/>
      <c r="U107" s="85"/>
      <c r="V107" s="4"/>
      <c r="X107" s="21"/>
      <c r="AA107" s="85"/>
      <c r="AB107" s="4"/>
      <c r="AD107" s="21"/>
    </row>
    <row r="108" spans="1:55" ht="12.75" customHeight="1" x14ac:dyDescent="0.25">
      <c r="C108" s="4"/>
      <c r="G108" s="45"/>
      <c r="I108" s="4"/>
      <c r="L108" s="21"/>
      <c r="M108" s="45"/>
      <c r="O108" s="4"/>
      <c r="R108" s="21"/>
      <c r="S108" s="45"/>
      <c r="U108" s="4"/>
      <c r="X108" s="21"/>
      <c r="Y108" s="45"/>
      <c r="AA108" s="4"/>
      <c r="AD108" s="21"/>
      <c r="AE108" s="45"/>
    </row>
  </sheetData>
  <mergeCells count="16">
    <mergeCell ref="AG2:AK2"/>
    <mergeCell ref="AG1:AK1"/>
    <mergeCell ref="C1:G1"/>
    <mergeCell ref="I1:M1"/>
    <mergeCell ref="O1:S1"/>
    <mergeCell ref="AA2:AE2"/>
    <mergeCell ref="I2:M2"/>
    <mergeCell ref="O2:S2"/>
    <mergeCell ref="U2:Y2"/>
    <mergeCell ref="C2:G2"/>
    <mergeCell ref="AY1:BC1"/>
    <mergeCell ref="AY2:BC2"/>
    <mergeCell ref="AS1:AW1"/>
    <mergeCell ref="AS2:AW2"/>
    <mergeCell ref="AM1:AQ1"/>
    <mergeCell ref="AM2:AQ2"/>
  </mergeCells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C2F87031C9E48A216BAAC757E7318" ma:contentTypeVersion="13" ma:contentTypeDescription="Create a new document." ma:contentTypeScope="" ma:versionID="340b7c7abaa96c09adb90da89207a568">
  <xsd:schema xmlns:xsd="http://www.w3.org/2001/XMLSchema" xmlns:xs="http://www.w3.org/2001/XMLSchema" xmlns:p="http://schemas.microsoft.com/office/2006/metadata/properties" xmlns:ns2="ee4279a9-613d-4952-8e49-7384c83efe1a" xmlns:ns3="040d42ad-c9a1-4f13-a7b9-57325fa4d597" targetNamespace="http://schemas.microsoft.com/office/2006/metadata/properties" ma:root="true" ma:fieldsID="2bf4b856e0242d48c26da98e9469c7a5" ns2:_="" ns3:_="">
    <xsd:import namespace="ee4279a9-613d-4952-8e49-7384c83efe1a"/>
    <xsd:import namespace="040d42ad-c9a1-4f13-a7b9-57325fa4d5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9a9-613d-4952-8e49-7384c83ef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fc8011-4af2-4052-8bf9-3ddaf25ed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d42ad-c9a1-4f13-a7b9-57325fa4d5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f214dd-b971-405e-88e9-a7a08561ce76}" ma:internalName="TaxCatchAll" ma:showField="CatchAllData" ma:web="040d42ad-c9a1-4f13-a7b9-57325fa4d5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0d42ad-c9a1-4f13-a7b9-57325fa4d597" xsi:nil="true"/>
    <lcf76f155ced4ddcb4097134ff3c332f xmlns="ee4279a9-613d-4952-8e49-7384c83efe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780BD7-4A1C-4E57-AECC-2BE3108FAB7E}"/>
</file>

<file path=customXml/itemProps2.xml><?xml version="1.0" encoding="utf-8"?>
<ds:datastoreItem xmlns:ds="http://schemas.openxmlformats.org/officeDocument/2006/customXml" ds:itemID="{0AD10D1C-4E76-4F33-90BC-43FB3002E87B}"/>
</file>

<file path=customXml/itemProps3.xml><?xml version="1.0" encoding="utf-8"?>
<ds:datastoreItem xmlns:ds="http://schemas.openxmlformats.org/officeDocument/2006/customXml" ds:itemID="{CDEB45AA-5D25-457B-A369-9847687BA3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Front Page</vt:lpstr>
      <vt:lpstr> Financial Highlights</vt:lpstr>
      <vt:lpstr>Balance Sheet</vt:lpstr>
      <vt:lpstr>Cashflow</vt:lpstr>
      <vt:lpstr>Segment Data 2024-2026</vt:lpstr>
      <vt:lpstr>OLD_Segment Data 2017-2025</vt:lpstr>
      <vt:lpstr>' Financial Highlights'!Print_Area</vt:lpstr>
      <vt:lpstr>'Balance Sheet'!Print_Area</vt:lpstr>
      <vt:lpstr>Cashflow!Print_Area</vt:lpstr>
      <vt:lpstr>'Front Page'!Print_Area</vt:lpstr>
      <vt:lpstr>'OLD_Segment Data 2017-2025'!Print_Area</vt:lpstr>
      <vt:lpstr>' Financial Highlights'!Print_Titles</vt:lpstr>
      <vt:lpstr>'Balance Sheet'!Print_Titles</vt:lpstr>
      <vt:lpstr>Cashflow!Print_Titles</vt:lpstr>
      <vt:lpstr>'OLD_Segment Data 2017-2025'!Print_Titles</vt:lpstr>
      <vt:lpstr>'Segment Data 2024-2026'!Print_Titles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Jannie Ellebo</dc:creator>
  <cp:lastModifiedBy>Jacob Johansen</cp:lastModifiedBy>
  <cp:lastPrinted>2019-05-14T13:27:52Z</cp:lastPrinted>
  <dcterms:created xsi:type="dcterms:W3CDTF">2003-02-28T10:07:39Z</dcterms:created>
  <dcterms:modified xsi:type="dcterms:W3CDTF">2026-05-11T19:23:59Z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0x010100AECC2F87031C9E48A216BAAC757E7318</vt:lpwstr>
  </property>
</Properties>
</file>