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chayes\Downloads\"/>
    </mc:Choice>
  </mc:AlternateContent>
  <xr:revisionPtr revIDLastSave="0" documentId="13_ncr:1_{92DD0F2F-3A1B-4575-BA31-F53F6B983626}" xr6:coauthVersionLast="47" xr6:coauthVersionMax="47" xr10:uidLastSave="{00000000-0000-0000-0000-000000000000}"/>
  <bookViews>
    <workbookView xWindow="28680" yWindow="-120" windowWidth="29040" windowHeight="17640" tabRatio="758" activeTab="2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3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Sheet'!$BJ$4:$BX$48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2017-2023'!$C$4:$S$107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2017-2023'!$A:$A,'Segment Data 2017-2023'!$1:$3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44" i="1" l="1"/>
  <c r="DI10" i="3"/>
  <c r="DI46" i="1" l="1"/>
  <c r="DI41" i="1"/>
  <c r="DI30" i="1"/>
  <c r="DI37" i="1"/>
  <c r="DI16" i="1"/>
  <c r="DI19" i="1" s="1"/>
  <c r="DI21" i="1" s="1"/>
  <c r="DI14" i="1"/>
  <c r="DI11" i="1"/>
  <c r="DI7" i="1"/>
  <c r="DI5" i="1"/>
  <c r="CQ41" i="2"/>
  <c r="CQ48" i="2"/>
  <c r="CQ37" i="2"/>
  <c r="CQ35" i="2"/>
  <c r="CQ28" i="2"/>
  <c r="CQ30" i="2" s="1"/>
  <c r="CQ25" i="2"/>
  <c r="CQ24" i="2"/>
  <c r="CQ18" i="2"/>
  <c r="CQ16" i="2"/>
  <c r="CQ12" i="2"/>
  <c r="CQ9" i="2"/>
  <c r="DI19" i="3"/>
  <c r="DI6" i="3"/>
  <c r="DI11" i="3" s="1"/>
  <c r="DI36" i="1" s="1"/>
  <c r="AO76" i="7"/>
  <c r="AO52" i="7"/>
  <c r="AO47" i="7"/>
  <c r="AO38" i="7"/>
  <c r="AO30" i="7"/>
  <c r="AO20" i="7"/>
  <c r="AO10" i="7"/>
  <c r="DI21" i="3" l="1"/>
  <c r="DK45" i="1" l="1"/>
  <c r="DK24" i="1"/>
  <c r="DK20" i="1"/>
  <c r="DK18" i="1"/>
  <c r="DK15" i="1"/>
  <c r="DK12" i="1"/>
  <c r="DK10" i="1"/>
  <c r="DK9" i="1"/>
  <c r="DK7" i="1"/>
  <c r="DK5" i="1"/>
  <c r="DH46" i="1"/>
  <c r="DH37" i="1"/>
  <c r="DH36" i="1"/>
  <c r="DH30" i="1"/>
  <c r="DH41" i="1" s="1"/>
  <c r="DH24" i="1"/>
  <c r="DH7" i="1"/>
  <c r="DH11" i="1" s="1"/>
  <c r="DH14" i="1" s="1"/>
  <c r="DH16" i="1" s="1"/>
  <c r="DH19" i="1" s="1"/>
  <c r="DH21" i="1" s="1"/>
  <c r="DH5" i="1"/>
  <c r="CP41" i="2"/>
  <c r="CP40" i="2"/>
  <c r="CP37" i="2"/>
  <c r="CP35" i="2"/>
  <c r="CP30" i="2"/>
  <c r="CP28" i="2"/>
  <c r="CP25" i="2"/>
  <c r="CP24" i="2"/>
  <c r="CP8" i="2"/>
  <c r="CP9" i="2" s="1"/>
  <c r="CP18" i="2" s="1"/>
  <c r="CP16" i="2"/>
  <c r="CP12" i="2"/>
  <c r="DH10" i="3"/>
  <c r="DH11" i="3"/>
  <c r="DH19" i="3"/>
  <c r="DH6" i="3"/>
  <c r="AN76" i="7"/>
  <c r="AN52" i="7"/>
  <c r="AN47" i="7"/>
  <c r="AN38" i="7"/>
  <c r="AN30" i="7"/>
  <c r="AN20" i="7"/>
  <c r="AN10" i="7"/>
  <c r="CP48" i="2" l="1"/>
  <c r="DH21" i="3"/>
  <c r="CO42" i="2" l="1"/>
  <c r="CO41" i="2"/>
  <c r="CO40" i="2"/>
  <c r="CO28" i="2"/>
  <c r="CO25" i="2"/>
  <c r="CO12" i="2"/>
  <c r="CO8" i="2"/>
  <c r="DG15" i="3"/>
  <c r="DG10" i="3"/>
  <c r="DG6" i="3"/>
  <c r="AM76" i="7" l="1"/>
  <c r="AM67" i="7"/>
  <c r="AM47" i="7"/>
  <c r="AM30" i="7"/>
  <c r="AM20" i="7"/>
  <c r="AM10" i="7"/>
  <c r="DG5" i="1" s="1"/>
  <c r="DG19" i="3"/>
  <c r="DG11" i="3"/>
  <c r="DG36" i="1" s="1"/>
  <c r="CO24" i="2"/>
  <c r="CO30" i="2" s="1"/>
  <c r="CO16" i="2"/>
  <c r="CO9" i="2"/>
  <c r="DG46" i="1"/>
  <c r="DG37" i="1"/>
  <c r="DG7" i="1"/>
  <c r="DG11" i="1" s="1"/>
  <c r="DG14" i="1" s="1"/>
  <c r="DG16" i="1" s="1"/>
  <c r="DG19" i="1" s="1"/>
  <c r="DG21" i="1" s="1"/>
  <c r="DD24" i="1"/>
  <c r="CO18" i="2" l="1"/>
  <c r="DG30" i="1" s="1"/>
  <c r="DG41" i="1" s="1"/>
  <c r="DG24" i="1"/>
  <c r="DG21" i="3"/>
  <c r="DD6" i="3"/>
  <c r="CM40" i="2"/>
  <c r="CM38" i="2"/>
  <c r="CM25" i="2"/>
  <c r="CM28" i="2"/>
  <c r="CM12" i="2"/>
  <c r="DD46" i="1"/>
  <c r="DD41" i="1"/>
  <c r="DD7" i="1"/>
  <c r="AK94" i="7" l="1"/>
  <c r="AK89" i="7"/>
  <c r="DD5" i="1" l="1"/>
  <c r="AK13" i="7"/>
  <c r="AJ13" i="7"/>
  <c r="AI13" i="7"/>
  <c r="AH13" i="7"/>
  <c r="CL40" i="2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AI20" i="7"/>
  <c r="DC24" i="1" s="1"/>
  <c r="AH20" i="7"/>
  <c r="AG20" i="7"/>
  <c r="AG23" i="7" s="1"/>
  <c r="AK19" i="7"/>
  <c r="AK18" i="7"/>
  <c r="AK17" i="7"/>
  <c r="AK16" i="7"/>
  <c r="AJ10" i="7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CK18" i="2"/>
  <c r="DD21" i="3"/>
  <c r="DA37" i="1"/>
  <c r="DE37" i="1" s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11" i="1"/>
  <c r="DD14" i="1" s="1"/>
  <c r="DD16" i="1" s="1"/>
  <c r="DD19" i="1" s="1"/>
  <c r="DD21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C21" i="1" l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3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AD18" i="2" l="1"/>
  <c r="BC41" i="4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8" i="2" s="1"/>
  <c r="D35" i="2" s="1"/>
  <c r="D37" i="2" s="1"/>
  <c r="D48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8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8" i="2" s="1"/>
  <c r="H35" i="2" s="1"/>
  <c r="H37" i="2" s="1"/>
  <c r="H48" i="2" s="1"/>
  <c r="I35" i="2" s="1"/>
  <c r="I37" i="2" s="1"/>
  <c r="I48" i="2" s="1"/>
  <c r="J35" i="2" s="1"/>
  <c r="J37" i="2" s="1"/>
  <c r="J48" i="2" s="1"/>
  <c r="K35" i="2" s="1"/>
  <c r="K37" i="2" s="1"/>
  <c r="K48" i="2" s="1"/>
  <c r="M35" i="2" s="1"/>
  <c r="M37" i="2" s="1"/>
  <c r="M48" i="2" s="1"/>
  <c r="N35" i="2" s="1"/>
  <c r="N37" i="2" s="1"/>
  <c r="N48" i="2" s="1"/>
  <c r="O35" i="2" s="1"/>
  <c r="O37" i="2" s="1"/>
  <c r="O48" i="2" s="1"/>
  <c r="P35" i="2" s="1"/>
  <c r="P37" i="2" s="1"/>
  <c r="P48" i="2" s="1"/>
  <c r="R35" i="2" s="1"/>
  <c r="R37" i="2" s="1"/>
  <c r="R48" i="2" s="1"/>
  <c r="S35" i="2" s="1"/>
  <c r="S37" i="2" s="1"/>
  <c r="S48" i="2" s="1"/>
  <c r="T35" i="2" s="1"/>
  <c r="T37" i="2" s="1"/>
  <c r="T48" i="2" s="1"/>
  <c r="U35" i="2" s="1"/>
  <c r="U37" i="2" s="1"/>
  <c r="U48" i="2" s="1"/>
  <c r="W35" i="2" s="1"/>
  <c r="W37" i="2" s="1"/>
  <c r="W48" i="2" s="1"/>
  <c r="X35" i="2" s="1"/>
  <c r="X37" i="2" s="1"/>
  <c r="X48" i="2" s="1"/>
  <c r="Y35" i="2" s="1"/>
  <c r="Y37" i="2" s="1"/>
  <c r="Y48" i="2" s="1"/>
  <c r="Z35" i="2" s="1"/>
  <c r="Z37" i="2" s="1"/>
  <c r="Z48" i="2" s="1"/>
  <c r="AB35" i="2" s="1"/>
  <c r="AB37" i="2" s="1"/>
  <c r="AB48" i="2" s="1"/>
  <c r="AC35" i="2" s="1"/>
  <c r="AC37" i="2" s="1"/>
  <c r="AC48" i="2" s="1"/>
  <c r="AD35" i="2" s="1"/>
  <c r="AD37" i="2" s="1"/>
  <c r="AD48" i="2" s="1"/>
  <c r="AE35" i="2" s="1"/>
  <c r="AE37" i="2" s="1"/>
  <c r="AE48" i="2" s="1"/>
  <c r="AG35" i="2" s="1"/>
  <c r="AG37" i="2" s="1"/>
  <c r="AG48" i="2" s="1"/>
  <c r="AH35" i="2" s="1"/>
  <c r="AH37" i="2" s="1"/>
  <c r="AH48" i="2" s="1"/>
  <c r="AI35" i="2" s="1"/>
  <c r="AI37" i="2" s="1"/>
  <c r="AI48" i="2" s="1"/>
  <c r="AJ35" i="2" s="1"/>
  <c r="AJ37" i="2" s="1"/>
  <c r="AJ48" i="2" s="1"/>
  <c r="AL35" i="2" s="1"/>
  <c r="AL37" i="2" s="1"/>
  <c r="AL48" i="2" s="1"/>
  <c r="AM35" i="2" s="1"/>
  <c r="AM37" i="2" s="1"/>
  <c r="AM48" i="2" s="1"/>
  <c r="AN35" i="2" s="1"/>
  <c r="AN37" i="2" s="1"/>
  <c r="AN48" i="2" s="1"/>
  <c r="AO35" i="2" s="1"/>
  <c r="AO37" i="2" s="1"/>
  <c r="AO48" i="2" s="1"/>
  <c r="AQ35" i="2" s="1"/>
  <c r="AQ37" i="2" s="1"/>
  <c r="AQ48" i="2" s="1"/>
  <c r="AR35" i="2" s="1"/>
  <c r="AR37" i="2" s="1"/>
  <c r="AR48" i="2" s="1"/>
  <c r="AS35" i="2" s="1"/>
  <c r="AS37" i="2" s="1"/>
  <c r="AS48" i="2" s="1"/>
  <c r="AT35" i="2" s="1"/>
  <c r="AT37" i="2" s="1"/>
  <c r="AT48" i="2" s="1"/>
  <c r="AV35" i="2" s="1"/>
  <c r="AV37" i="2" s="1"/>
  <c r="AV48" i="2" s="1"/>
  <c r="AW35" i="2" s="1"/>
  <c r="AW37" i="2" s="1"/>
  <c r="AW48" i="2" s="1"/>
  <c r="AX35" i="2" s="1"/>
  <c r="AX37" i="2" s="1"/>
  <c r="AX48" i="2" s="1"/>
  <c r="AY35" i="2" s="1"/>
  <c r="AY37" i="2" s="1"/>
  <c r="AY48" i="2" s="1"/>
  <c r="BA35" i="2" s="1"/>
  <c r="BA37" i="2" s="1"/>
  <c r="BA48" i="2" s="1"/>
  <c r="BB35" i="2" s="1"/>
  <c r="BB37" i="2" s="1"/>
  <c r="BB48" i="2" s="1"/>
  <c r="BC35" i="2" s="1"/>
  <c r="BC37" i="2" s="1"/>
  <c r="BC48" i="2" s="1"/>
  <c r="BD35" i="2" s="1"/>
  <c r="BD37" i="2" s="1"/>
  <c r="BD48" i="2" s="1"/>
  <c r="BF35" i="2" s="1"/>
  <c r="BF37" i="2" s="1"/>
  <c r="BF48" i="2" s="1"/>
  <c r="BG35" i="2" s="1"/>
  <c r="BG37" i="2" s="1"/>
  <c r="BG48" i="2" s="1"/>
  <c r="BH35" i="2" s="1"/>
  <c r="BH37" i="2" s="1"/>
  <c r="BH48" i="2" s="1"/>
  <c r="BI35" i="2" s="1"/>
  <c r="BI37" i="2" s="1"/>
  <c r="BI48" i="2" s="1"/>
  <c r="BK35" i="2" s="1"/>
  <c r="BK37" i="2" s="1"/>
  <c r="BK48" i="2" s="1"/>
  <c r="BL35" i="2" s="1"/>
  <c r="BL37" i="2" s="1"/>
  <c r="BL48" i="2" s="1"/>
  <c r="BM35" i="2" l="1"/>
  <c r="BM37" i="2" s="1"/>
  <c r="BM48" i="2" s="1"/>
  <c r="BN35" i="2" l="1"/>
  <c r="BN37" i="2" s="1"/>
  <c r="BN48" i="2" s="1"/>
  <c r="BP35" i="2" l="1"/>
  <c r="BP37" i="2" s="1"/>
  <c r="BP48" i="2" s="1"/>
  <c r="BQ35" i="2" l="1"/>
  <c r="BQ37" i="2" s="1"/>
  <c r="BQ48" i="2" s="1"/>
  <c r="BR35" i="2" l="1"/>
  <c r="BR37" i="2" s="1"/>
  <c r="BR48" i="2" s="1"/>
  <c r="BS35" i="2" l="1"/>
  <c r="BS37" i="2" s="1"/>
  <c r="BS48" i="2" s="1"/>
  <c r="BU35" i="2" s="1"/>
  <c r="BU37" i="2" s="1"/>
  <c r="BU48" i="2" s="1"/>
  <c r="BV35" i="2" s="1"/>
  <c r="BV37" i="2" s="1"/>
  <c r="BV48" i="2" s="1"/>
  <c r="BW35" i="2" l="1"/>
  <c r="BW37" i="2" s="1"/>
  <c r="BW48" i="2" s="1"/>
  <c r="BX35" i="2" s="1"/>
  <c r="BX37" i="2" s="1"/>
  <c r="BX48" i="2" s="1"/>
  <c r="M8" i="7"/>
  <c r="M7" i="7"/>
  <c r="L10" i="7"/>
  <c r="L13" i="7" s="1"/>
  <c r="M6" i="7"/>
  <c r="M9" i="7"/>
  <c r="BZ35" i="2" l="1"/>
  <c r="BZ37" i="2" s="1"/>
  <c r="BZ48" i="2" s="1"/>
  <c r="CA35" i="2" s="1"/>
  <c r="CA37" i="2" s="1"/>
  <c r="M10" i="7"/>
  <c r="M13" i="7" s="1"/>
  <c r="F59" i="7"/>
  <c r="G58" i="7"/>
  <c r="G57" i="7"/>
  <c r="F64" i="7"/>
  <c r="G62" i="7"/>
  <c r="G63" i="7"/>
  <c r="CA48" i="2" l="1"/>
  <c r="CB35" i="2" s="1"/>
  <c r="CB37" i="2" s="1"/>
  <c r="CB48" i="2" s="1"/>
  <c r="CC35" i="2" s="1"/>
  <c r="CC37" i="2" s="1"/>
  <c r="CC48" i="2" s="1"/>
  <c r="CE35" i="2" s="1"/>
  <c r="CE37" i="2" s="1"/>
  <c r="CE48" i="2" s="1"/>
  <c r="G64" i="7"/>
  <c r="G59" i="7"/>
  <c r="CF35" i="2" l="1"/>
  <c r="CF37" i="2" s="1"/>
  <c r="CF48" i="2" s="1"/>
  <c r="CG35" i="2" l="1"/>
  <c r="CG37" i="2" s="1"/>
  <c r="CG48" i="2" s="1"/>
  <c r="CH35" i="2" s="1"/>
  <c r="CH37" i="2" l="1"/>
  <c r="CH48" i="2" s="1"/>
  <c r="CJ35" i="2" l="1"/>
  <c r="CJ37" i="2" s="1"/>
  <c r="CJ48" i="2" s="1"/>
  <c r="CK35" i="2" s="1"/>
  <c r="CK37" i="2" s="1"/>
  <c r="CK48" i="2" s="1"/>
  <c r="CL35" i="2" l="1"/>
  <c r="CL37" i="2" s="1"/>
  <c r="CL48" i="2" s="1"/>
  <c r="CM35" i="2" s="1"/>
  <c r="CM37" i="2" s="1"/>
  <c r="CL24" i="2"/>
  <c r="CL30" i="2" s="1"/>
  <c r="CM48" i="2" l="1"/>
  <c r="CO35" i="2" s="1"/>
  <c r="CO37" i="2" s="1"/>
  <c r="CO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<sst xmlns="http://schemas.openxmlformats.org/spreadsheetml/2006/main" count="839" uniqueCount="214">
  <si>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</si>
  <si>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</si>
  <si>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</si>
  <si>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</si>
  <si>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</si>
  <si>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</si>
  <si>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</si>
  <si>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</si>
  <si>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</si>
  <si>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</si>
  <si>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</si>
  <si>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</si>
  <si>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</si>
  <si>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</si>
  <si>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</si>
  <si>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</si>
  <si>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</si>
  <si>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</si>
  <si>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</si>
  <si>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</si>
  <si>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</si>
  <si>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</si>
  <si>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</si>
  <si>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</si>
  <si>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</si>
  <si>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</si>
  <si>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</si>
  <si>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</si>
  <si>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</si>
  <si>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</si>
  <si>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</si>
  <si>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</si>
  <si>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</si>
  <si>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</si>
  <si>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</si>
  <si>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</si>
  <si>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</si>
  <si>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</si>
  <si>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</si>
  <si>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</si>
  <si>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</si>
  <si>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</si>
  <si>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</si>
  <si>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</si>
  <si>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</si>
  <si>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</si>
  <si>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</si>
  <si>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</si>
  <si>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</si>
  <si>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</si>
  <si>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</si>
  <si>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</si>
  <si>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</si>
  <si>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</si>
  <si>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</si>
  <si>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</si>
  <si>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</si>
  <si>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</si>
  <si>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</si>
  <si>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</si>
  <si>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</si>
  <si>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</si>
  <si>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</si>
  <si>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</si>
  <si>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</si>
  <si>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</si>
  <si>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</si>
  <si>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</si>
  <si>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</si>
  <si>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</si>
  <si>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</si>
  <si>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</si>
  <si>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</si>
  <si>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</si>
  <si>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</si>
  <si>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</si>
  <si>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</si>
  <si>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</si>
  <si>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</si>
  <si>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</si>
  <si>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</si>
  <si>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</si>
  <si>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</si>
  <si>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</si>
  <si>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</si>
  <si>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</si>
  <si>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</si>
  <si>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</si>
  <si>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</si>
  <si>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</si>
  <si>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</si>
  <si>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</si>
  <si>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</si>
  <si>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</si>
  <si>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</si>
  <si>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</si>
  <si>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</si>
  <si>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</si>
  <si>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</si>
  <si>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</si>
  <si>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</si>
  <si>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</si>
  <si>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</si>
  <si>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</si>
  <si>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</si>
  <si>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</si>
  <si>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</si>
  <si>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</si>
  <si>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</si>
  <si>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</si>
  <si>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</si>
  <si>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</si>
  <si>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</si>
  <si>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</si>
  <si>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</si>
  <si>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</si>
  <si>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</si>
  <si>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</si>
  <si>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</si>
  <si>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</si>
  <si>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</si>
  <si>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</si>
  <si>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</si>
  <si>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</si>
  <si>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</si>
  <si>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</si>
  <si>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</si>
  <si>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</si>
  <si>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</si>
  <si>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</si>
  <si>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</si>
  <si>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</si>
  <si>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</si>
  <si>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</si>
  <si>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</si>
  <si>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</si>
  <si>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</si>
  <si>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</si>
  <si>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</si>
  <si>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</si>
  <si>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</si>
  <si>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</si>
  <si>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</si>
  <si>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</si>
  <si>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</si>
  <si>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</si>
  <si>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</si>
  <si>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</si>
  <si>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</si>
  <si>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</si>
  <si>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</si>
  <si>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</si>
  <si>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</si>
  <si>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</si>
  <si>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</si>
  <si>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</si>
  <si>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</si>
  <si>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</si>
  <si>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</si>
  <si>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</si>
  <si>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</si>
  <si>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</si>
  <si>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</si>
  <si>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</si>
  <si>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</si>
  <si>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</si>
  <si>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</si>
  <si>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</si>
  <si>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</si>
  <si>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</si>
  <si>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</si>
  <si>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</si>
  <si>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</si>
  <si>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</si>
  <si>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</si>
  <si>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</si>
  <si>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</si>
  <si>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</si>
  <si>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</si>
  <si>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</si>
  <si>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</si>
  <si>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</si>
  <si>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</si>
  <si>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</si>
  <si>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</si>
  <si>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</si>
  <si>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</si>
  <si>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</si>
  <si>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</si>
  <si>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</si>
  <si>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</si>
  <si>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</si>
  <si>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</si>
  <si>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</si>
  <si>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</si>
  <si>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</si>
  <si>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</si>
  <si>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</si>
  <si>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</si>
  <si>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</si>
  <si>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</si>
  <si>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</si>
  <si>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</si>
  <si>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</si>
  <si>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</si>
  <si>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</si>
  <si>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</si>
  <si>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</si>
  <si>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</si>
  <si>
    <t>(the total is eksklusive photonics)</t>
  </si>
  <si>
    <t>2023</t>
  </si>
  <si>
    <t>Note: 2023 excl. Photonics</t>
  </si>
  <si>
    <t>Note: Photonics is discontinued</t>
  </si>
  <si>
    <t>Deferred hedge gains and losses transferred to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</si>
</sst>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20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37" fontId="3" fillId="0" borderId="5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5" fillId="0" borderId="5" xfId="0" applyFont="1" applyBorder="1"/>
    <xf numFmtId="0" fontId="5" fillId="6" borderId="0" xfId="0" applyFont="1" applyFill="1"/>
    <xf numFmtId="37" fontId="3" fillId="6" borderId="3" xfId="0" applyNumberFormat="1" applyFont="1" applyFill="1" applyBorder="1"/>
    <xf numFmtId="0" fontId="3" fillId="0" borderId="7" xfId="0" applyFont="1" applyBorder="1"/>
    <xf numFmtId="37" fontId="3" fillId="0" borderId="7" xfId="0" applyNumberFormat="1" applyFont="1" applyFill="1" applyBorder="1"/>
    <xf numFmtId="37" fontId="3" fillId="0" borderId="7" xfId="0" applyNumberFormat="1" applyFont="1" applyBorder="1"/>
    <xf numFmtId="37" fontId="3" fillId="6" borderId="7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166" fontId="3" fillId="6" borderId="0" xfId="2" applyNumberFormat="1" applyFont="1" applyFill="1" applyBorder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2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4" xfId="0" applyNumberFormat="1" applyFont="1" applyBorder="1"/>
    <xf numFmtId="170" fontId="3" fillId="6" borderId="4" xfId="0" applyNumberFormat="1" applyFont="1" applyFill="1" applyBorder="1"/>
    <xf numFmtId="170" fontId="3" fillId="0" borderId="5" xfId="0" applyNumberFormat="1" applyFont="1" applyBorder="1"/>
    <xf numFmtId="170" fontId="3" fillId="6" borderId="5" xfId="0" applyNumberFormat="1" applyFont="1" applyFill="1" applyBorder="1"/>
    <xf numFmtId="170" fontId="5" fillId="6" borderId="4" xfId="0" applyNumberFormat="1" applyFont="1" applyFill="1" applyBorder="1"/>
    <xf numFmtId="170" fontId="5" fillId="0" borderId="5" xfId="0" applyNumberFormat="1" applyFont="1" applyBorder="1"/>
    <xf numFmtId="170" fontId="5" fillId="6" borderId="5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4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0" borderId="5" xfId="0" applyNumberFormat="1" applyFont="1" applyBorder="1"/>
    <xf numFmtId="165" fontId="3" fillId="0" borderId="5" xfId="0" applyNumberFormat="1" applyFont="1" applyBorder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0" borderId="0" xfId="0" applyNumberFormat="1" applyFont="1" applyBorder="1"/>
    <xf numFmtId="165" fontId="7" fillId="0" borderId="0" xfId="0" applyNumberFormat="1" applyFont="1" applyFill="1"/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7" xfId="0" applyNumberFormat="1" applyFont="1" applyBorder="1"/>
    <xf numFmtId="165" fontId="3" fillId="6" borderId="7" xfId="0" applyNumberFormat="1" applyFont="1" applyFill="1" applyBorder="1"/>
    <xf numFmtId="165" fontId="3" fillId="0" borderId="7" xfId="0" applyNumberFormat="1" applyFont="1" applyFill="1" applyBorder="1"/>
    <xf numFmtId="165" fontId="5" fillId="0" borderId="7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70" fontId="5" fillId="3" borderId="0" xfId="0" applyNumberFormat="1" applyFont="1" applyFill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5" xfId="0" applyNumberFormat="1" applyFont="1" applyFill="1" applyBorder="1"/>
    <xf numFmtId="170" fontId="3" fillId="3" borderId="5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5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7" xfId="0" applyNumberFormat="1" applyFont="1" applyFill="1" applyBorder="1"/>
    <xf numFmtId="170" fontId="3" fillId="0" borderId="7" xfId="0" applyNumberFormat="1" applyFont="1" applyFill="1" applyBorder="1"/>
    <xf numFmtId="170" fontId="3" fillId="0" borderId="0" xfId="0" applyNumberFormat="1" applyFont="1" applyFill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37" fontId="13" fillId="0" borderId="0" xfId="0" applyNumberFormat="1" applyFont="1"/>
    <xf numFmtId="170" fontId="13" fillId="0" borderId="0" xfId="0" applyNumberFormat="1" applyFont="1"/>
    <xf numFmtId="171" fontId="5" fillId="0" borderId="0" xfId="0" applyNumberFormat="1" applyFont="1"/>
    <xf numFmtId="0" fontId="5" fillId="5" borderId="0" xfId="0" applyFont="1" applyFill="1"/>
    <xf numFmtId="0" fontId="16" fillId="5" borderId="0" xfId="0" applyFont="1" applyFill="1"/>
    <xf numFmtId="0" fontId="15" fillId="5" borderId="0" xfId="0" applyFont="1" applyFill="1" applyAlignment="1"/>
    <xf numFmtId="0" fontId="15" fillId="5" borderId="0" xfId="0" applyFont="1" applyFill="1" applyAlignment="1">
      <alignment horizontal="center"/>
    </xf>
    <xf numFmtId="0" fontId="18" fillId="5" borderId="0" xfId="0" applyFont="1" applyFill="1"/>
    <xf numFmtId="0" fontId="16" fillId="5" borderId="0" xfId="0" applyNumberFormat="1" applyFont="1" applyFill="1"/>
    <xf numFmtId="0" fontId="5" fillId="0" borderId="0" xfId="0" applyFont="1" applyBorder="1"/>
    <xf numFmtId="0" fontId="5" fillId="0" borderId="0" xfId="0" applyFont="1" applyFill="1" applyBorder="1"/>
    <xf numFmtId="0" fontId="5" fillId="0" borderId="8" xfId="0" applyFont="1" applyBorder="1"/>
    <xf numFmtId="0" fontId="5" fillId="6" borderId="8" xfId="0" applyFont="1" applyFill="1" applyBorder="1"/>
    <xf numFmtId="167" fontId="5" fillId="0" borderId="8" xfId="0" applyNumberFormat="1" applyFont="1" applyBorder="1"/>
    <xf numFmtId="167" fontId="5" fillId="6" borderId="8" xfId="0" applyNumberFormat="1" applyFont="1" applyFill="1" applyBorder="1"/>
    <xf numFmtId="167" fontId="5" fillId="0" borderId="8" xfId="0" applyNumberFormat="1" applyFont="1" applyFill="1" applyBorder="1"/>
    <xf numFmtId="0" fontId="9" fillId="0" borderId="8" xfId="0" applyFont="1" applyFill="1" applyBorder="1"/>
    <xf numFmtId="0" fontId="11" fillId="0" borderId="8" xfId="0" applyFont="1" applyFill="1" applyBorder="1"/>
    <xf numFmtId="0" fontId="10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9" fillId="0" borderId="8" xfId="0" applyFont="1" applyFill="1" applyBorder="1"/>
    <xf numFmtId="0" fontId="3" fillId="6" borderId="0" xfId="0" applyFont="1" applyFill="1" applyBorder="1"/>
    <xf numFmtId="37" fontId="5" fillId="0" borderId="0" xfId="0" applyNumberFormat="1" applyFont="1" applyBorder="1"/>
    <xf numFmtId="168" fontId="3" fillId="0" borderId="0" xfId="1" applyNumberFormat="1" applyFont="1" applyBorder="1"/>
    <xf numFmtId="0" fontId="3" fillId="0" borderId="8" xfId="0" applyFont="1" applyBorder="1"/>
    <xf numFmtId="166" fontId="3" fillId="0" borderId="8" xfId="2" applyNumberFormat="1" applyFont="1" applyBorder="1"/>
    <xf numFmtId="166" fontId="3" fillId="6" borderId="8" xfId="2" applyNumberFormat="1" applyFont="1" applyFill="1" applyBorder="1"/>
    <xf numFmtId="166" fontId="3" fillId="0" borderId="8" xfId="2" applyNumberFormat="1" applyFont="1" applyFill="1" applyBorder="1"/>
    <xf numFmtId="165" fontId="3" fillId="0" borderId="9" xfId="0" applyNumberFormat="1" applyFont="1" applyBorder="1"/>
    <xf numFmtId="165" fontId="5" fillId="0" borderId="9" xfId="0" applyNumberFormat="1" applyFont="1" applyBorder="1"/>
    <xf numFmtId="165" fontId="9" fillId="0" borderId="8" xfId="0" applyNumberFormat="1" applyFont="1" applyFill="1" applyBorder="1"/>
    <xf numFmtId="165" fontId="10" fillId="0" borderId="8" xfId="0" applyNumberFormat="1" applyFont="1" applyFill="1" applyBorder="1"/>
    <xf numFmtId="165" fontId="10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65" fontId="19" fillId="0" borderId="8" xfId="0" applyNumberFormat="1" applyFont="1" applyFill="1" applyBorder="1"/>
    <xf numFmtId="165" fontId="5" fillId="0" borderId="9" xfId="0" applyNumberFormat="1" applyFont="1" applyFill="1" applyBorder="1"/>
    <xf numFmtId="0" fontId="3" fillId="6" borderId="8" xfId="0" applyFont="1" applyFill="1" applyBorder="1"/>
    <xf numFmtId="0" fontId="5" fillId="3" borderId="8" xfId="0" applyFont="1" applyFill="1" applyBorder="1"/>
    <xf numFmtId="37" fontId="5" fillId="3" borderId="8" xfId="0" applyNumberFormat="1" applyFont="1" applyFill="1" applyBorder="1"/>
    <xf numFmtId="0" fontId="5" fillId="0" borderId="8" xfId="0" applyFont="1" applyFill="1" applyBorder="1"/>
    <xf numFmtId="37" fontId="5" fillId="0" borderId="8" xfId="0" applyNumberFormat="1" applyFont="1" applyFill="1" applyBorder="1"/>
    <xf numFmtId="166" fontId="3" fillId="6" borderId="0" xfId="2" applyNumberFormat="1" applyFont="1" applyFill="1" applyBorder="1" applyAlignment="1">
      <alignment horizontal="right"/>
    </xf>
    <xf numFmtId="165" fontId="3" fillId="3" borderId="7" xfId="0" applyNumberFormat="1" applyFont="1" applyFill="1" applyBorder="1"/>
    <xf numFmtId="165" fontId="5" fillId="3" borderId="3" xfId="0" applyNumberFormat="1" applyFont="1" applyFill="1" applyBorder="1"/>
    <xf numFmtId="165" fontId="3" fillId="3" borderId="0" xfId="0" applyNumberFormat="1" applyFont="1" applyFill="1"/>
    <xf numFmtId="172" fontId="5" fillId="0" borderId="0" xfId="0" applyNumberFormat="1" applyFont="1"/>
    <xf numFmtId="173" fontId="5" fillId="0" borderId="0" xfId="0" applyNumberFormat="1" applyFont="1"/>
    <xf numFmtId="173" fontId="5" fillId="6" borderId="0" xfId="0" applyNumberFormat="1" applyFont="1" applyFill="1"/>
    <xf numFmtId="173" fontId="3" fillId="0" borderId="0" xfId="0" applyNumberFormat="1" applyFont="1"/>
    <xf numFmtId="173" fontId="5" fillId="0" borderId="4" xfId="0" applyNumberFormat="1" applyFont="1" applyBorder="1"/>
    <xf numFmtId="173" fontId="5" fillId="6" borderId="4" xfId="0" applyNumberFormat="1" applyFont="1" applyFill="1" applyBorder="1"/>
    <xf numFmtId="173" fontId="3" fillId="0" borderId="4" xfId="0" applyNumberFormat="1" applyFont="1" applyBorder="1"/>
    <xf numFmtId="173" fontId="5" fillId="0" borderId="5" xfId="0" applyNumberFormat="1" applyFont="1" applyBorder="1"/>
    <xf numFmtId="173" fontId="5" fillId="6" borderId="5" xfId="0" applyNumberFormat="1" applyFont="1" applyFill="1" applyBorder="1"/>
    <xf numFmtId="173" fontId="3" fillId="0" borderId="5" xfId="0" applyNumberFormat="1" applyFont="1" applyBorder="1"/>
    <xf numFmtId="173" fontId="5" fillId="0" borderId="5" xfId="0" applyNumberFormat="1" applyFont="1" applyFill="1" applyBorder="1"/>
    <xf numFmtId="173" fontId="5" fillId="0" borderId="0" xfId="0" applyNumberFormat="1" applyFont="1" applyBorder="1"/>
    <xf numFmtId="173" fontId="5" fillId="6" borderId="0" xfId="0" applyNumberFormat="1" applyFont="1" applyFill="1" applyBorder="1"/>
    <xf numFmtId="173" fontId="3" fillId="0" borderId="0" xfId="0" applyNumberFormat="1" applyFont="1" applyBorder="1"/>
    <xf numFmtId="173" fontId="5" fillId="0" borderId="6" xfId="0" applyNumberFormat="1" applyFont="1" applyBorder="1"/>
    <xf numFmtId="173" fontId="5" fillId="6" borderId="6" xfId="0" applyNumberFormat="1" applyFont="1" applyFill="1" applyBorder="1"/>
    <xf numFmtId="173" fontId="3" fillId="0" borderId="6" xfId="0" applyNumberFormat="1" applyFont="1" applyBorder="1"/>
    <xf numFmtId="173" fontId="5" fillId="0" borderId="0" xfId="1" applyNumberFormat="1" applyFont="1"/>
    <xf numFmtId="173" fontId="4" fillId="0" borderId="0" xfId="0" applyNumberFormat="1" applyFont="1" applyFill="1" applyAlignment="1"/>
    <xf numFmtId="173" fontId="4" fillId="6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3" fillId="6" borderId="0" xfId="0" applyNumberFormat="1" applyFont="1" applyFill="1" applyAlignment="1">
      <alignment horizontal="center"/>
    </xf>
    <xf numFmtId="173" fontId="4" fillId="0" borderId="2" xfId="0" applyNumberFormat="1" applyFont="1" applyFill="1" applyBorder="1" applyAlignment="1">
      <alignment horizontal="right"/>
    </xf>
    <xf numFmtId="173" fontId="4" fillId="6" borderId="2" xfId="0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173" fontId="5" fillId="0" borderId="2" xfId="0" applyNumberFormat="1" applyFont="1" applyBorder="1"/>
    <xf numFmtId="173" fontId="5" fillId="0" borderId="0" xfId="0" applyNumberFormat="1" applyFont="1" applyFill="1"/>
    <xf numFmtId="173" fontId="5" fillId="0" borderId="4" xfId="0" applyNumberFormat="1" applyFont="1" applyFill="1" applyBorder="1"/>
    <xf numFmtId="173" fontId="5" fillId="3" borderId="0" xfId="0" applyNumberFormat="1" applyFont="1" applyFill="1"/>
    <xf numFmtId="173" fontId="5" fillId="3" borderId="4" xfId="0" applyNumberFormat="1" applyFont="1" applyFill="1" applyBorder="1"/>
    <xf numFmtId="173" fontId="5" fillId="0" borderId="9" xfId="0" applyNumberFormat="1" applyFont="1" applyBorder="1"/>
    <xf numFmtId="173" fontId="5" fillId="6" borderId="9" xfId="0" applyNumberFormat="1" applyFont="1" applyFill="1" applyBorder="1"/>
    <xf numFmtId="173" fontId="3" fillId="0" borderId="9" xfId="0" applyNumberFormat="1" applyFont="1" applyBorder="1"/>
    <xf numFmtId="173" fontId="5" fillId="0" borderId="9" xfId="0" applyNumberFormat="1" applyFont="1" applyFill="1" applyBorder="1"/>
    <xf numFmtId="164" fontId="5" fillId="0" borderId="0" xfId="0" applyNumberFormat="1" applyFont="1"/>
    <xf numFmtId="0" fontId="5" fillId="0" borderId="1" xfId="0" applyFont="1" applyBorder="1"/>
    <xf numFmtId="170" fontId="5" fillId="0" borderId="1" xfId="0" applyNumberFormat="1" applyFont="1" applyBorder="1"/>
    <xf numFmtId="170" fontId="5" fillId="3" borderId="4" xfId="0" applyNumberFormat="1" applyFont="1" applyFill="1" applyBorder="1"/>
    <xf numFmtId="0" fontId="5" fillId="0" borderId="7" xfId="0" applyFont="1" applyBorder="1"/>
    <xf numFmtId="166" fontId="5" fillId="0" borderId="0" xfId="2" applyNumberFormat="1" applyFont="1" applyFill="1" applyBorder="1"/>
    <xf numFmtId="0" fontId="13" fillId="0" borderId="0" xfId="0" applyFont="1" applyAlignment="1">
      <alignment vertical="top"/>
    </xf>
    <xf numFmtId="170" fontId="5" fillId="0" borderId="7" xfId="0" applyNumberFormat="1" applyFont="1" applyBorder="1"/>
    <xf numFmtId="170" fontId="3" fillId="3" borderId="0" xfId="0" applyNumberFormat="1" applyFont="1" applyFill="1" applyBorder="1"/>
    <xf numFmtId="166" fontId="3" fillId="0" borderId="2" xfId="2" applyNumberFormat="1" applyFont="1" applyFill="1" applyBorder="1"/>
    <xf numFmtId="166" fontId="3" fillId="6" borderId="2" xfId="2" applyNumberFormat="1" applyFont="1" applyFill="1" applyBorder="1"/>
    <xf numFmtId="173" fontId="3" fillId="0" borderId="0" xfId="2" applyNumberFormat="1" applyFont="1" applyBorder="1"/>
    <xf numFmtId="173" fontId="3" fillId="6" borderId="0" xfId="2" applyNumberFormat="1" applyFont="1" applyFill="1" applyBorder="1"/>
    <xf numFmtId="173" fontId="5" fillId="0" borderId="0" xfId="2" applyNumberFormat="1" applyFont="1" applyBorder="1"/>
    <xf numFmtId="173" fontId="3" fillId="0" borderId="0" xfId="0" applyNumberFormat="1" applyFont="1" applyFill="1"/>
    <xf numFmtId="173" fontId="3" fillId="6" borderId="0" xfId="0" applyNumberFormat="1" applyFont="1" applyFill="1"/>
    <xf numFmtId="9" fontId="3" fillId="0" borderId="5" xfId="2" applyFont="1" applyBorder="1"/>
    <xf numFmtId="9" fontId="3" fillId="3" borderId="5" xfId="2" applyFont="1" applyFill="1" applyBorder="1"/>
    <xf numFmtId="9" fontId="3" fillId="6" borderId="5" xfId="2" applyFont="1" applyFill="1" applyBorder="1"/>
    <xf numFmtId="9" fontId="3" fillId="0" borderId="1" xfId="2" applyFont="1" applyBorder="1"/>
    <xf numFmtId="9" fontId="3" fillId="3" borderId="1" xfId="2" applyFont="1" applyFill="1" applyBorder="1"/>
    <xf numFmtId="9" fontId="3" fillId="6" borderId="1" xfId="2" applyFont="1" applyFill="1" applyBorder="1"/>
    <xf numFmtId="170" fontId="5" fillId="1" borderId="0" xfId="0" applyNumberFormat="1" applyFont="1" applyFill="1"/>
    <xf numFmtId="170" fontId="5" fillId="7" borderId="0" xfId="0" applyNumberFormat="1" applyFont="1" applyFill="1"/>
    <xf numFmtId="170" fontId="3" fillId="8" borderId="0" xfId="0" applyNumberFormat="1" applyFont="1" applyFill="1"/>
    <xf numFmtId="166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/>
    <xf numFmtId="3" fontId="3" fillId="6" borderId="0" xfId="2" applyNumberFormat="1" applyFont="1" applyFill="1" applyBorder="1"/>
    <xf numFmtId="3" fontId="3" fillId="0" borderId="0" xfId="0" applyNumberFormat="1" applyFont="1"/>
    <xf numFmtId="0" fontId="5" fillId="0" borderId="5" xfId="0" applyFont="1" applyFill="1" applyBorder="1"/>
    <xf numFmtId="3" fontId="5" fillId="0" borderId="2" xfId="2" applyNumberFormat="1" applyFont="1" applyFill="1" applyBorder="1"/>
    <xf numFmtId="3" fontId="3" fillId="6" borderId="2" xfId="2" applyNumberFormat="1" applyFont="1" applyFill="1" applyBorder="1"/>
    <xf numFmtId="3" fontId="3" fillId="0" borderId="2" xfId="0" applyNumberFormat="1" applyFont="1" applyBorder="1"/>
    <xf numFmtId="168" fontId="5" fillId="0" borderId="0" xfId="0" applyNumberFormat="1" applyFont="1" applyFill="1"/>
    <xf numFmtId="170" fontId="5" fillId="0" borderId="5" xfId="0" applyNumberFormat="1" applyFont="1" applyFill="1" applyBorder="1"/>
    <xf numFmtId="173" fontId="5" fillId="0" borderId="0" xfId="0" applyNumberFormat="1" applyFont="1" applyFill="1" applyBorder="1"/>
    <xf numFmtId="9" fontId="3" fillId="6" borderId="0" xfId="0" applyNumberFormat="1" applyFont="1" applyFill="1"/>
    <xf numFmtId="9" fontId="3" fillId="6" borderId="5" xfId="0" applyNumberFormat="1" applyFont="1" applyFill="1" applyBorder="1"/>
    <xf numFmtId="9" fontId="3" fillId="6" borderId="1" xfId="0" applyNumberFormat="1" applyFont="1" applyFill="1" applyBorder="1"/>
    <xf numFmtId="3" fontId="5" fillId="1" borderId="0" xfId="2" applyNumberFormat="1" applyFont="1" applyFill="1" applyBorder="1"/>
    <xf numFmtId="3" fontId="3" fillId="8" borderId="0" xfId="2" applyNumberFormat="1" applyFont="1" applyFill="1" applyBorder="1"/>
    <xf numFmtId="3" fontId="5" fillId="1" borderId="2" xfId="2" applyNumberFormat="1" applyFont="1" applyFill="1" applyBorder="1"/>
    <xf numFmtId="3" fontId="3" fillId="8" borderId="2" xfId="2" applyNumberFormat="1" applyFont="1" applyFill="1" applyBorder="1"/>
    <xf numFmtId="3" fontId="3" fillId="1" borderId="0" xfId="0" applyNumberFormat="1" applyFont="1" applyFill="1"/>
    <xf numFmtId="3" fontId="3" fillId="1" borderId="2" xfId="0" applyNumberFormat="1" applyFont="1" applyFill="1" applyBorder="1"/>
    <xf numFmtId="165" fontId="5" fillId="0" borderId="0" xfId="0" quotePrefix="1" applyNumberFormat="1" applyFont="1" applyFill="1" applyAlignment="1">
      <alignment horizontal="right"/>
    </xf>
    <xf numFmtId="170" fontId="5" fillId="9" borderId="0" xfId="0" applyNumberFormat="1" applyFont="1" applyFill="1"/>
    <xf numFmtId="170" fontId="3" fillId="9" borderId="5" xfId="0" applyNumberFormat="1" applyFont="1" applyFill="1" applyBorder="1"/>
    <xf numFmtId="170" fontId="3" fillId="10" borderId="5" xfId="0" applyNumberFormat="1" applyFont="1" applyFill="1" applyBorder="1"/>
    <xf numFmtId="170" fontId="5" fillId="11" borderId="0" xfId="0" applyNumberFormat="1" applyFont="1" applyFill="1"/>
    <xf numFmtId="170" fontId="3" fillId="10" borderId="0" xfId="0" applyNumberFormat="1" applyFont="1" applyFill="1"/>
    <xf numFmtId="170" fontId="5" fillId="9" borderId="0" xfId="0" applyNumberFormat="1" applyFont="1" applyFill="1" applyBorder="1"/>
    <xf numFmtId="170" fontId="5" fillId="11" borderId="0" xfId="0" applyNumberFormat="1" applyFont="1" applyFill="1" applyBorder="1"/>
    <xf numFmtId="170" fontId="3" fillId="10" borderId="0" xfId="0" applyNumberFormat="1" applyFont="1" applyFill="1" applyBorder="1"/>
    <xf numFmtId="173" fontId="5" fillId="9" borderId="0" xfId="0" applyNumberFormat="1" applyFont="1" applyFill="1" applyBorder="1"/>
    <xf numFmtId="173" fontId="5" fillId="9" borderId="4" xfId="0" applyNumberFormat="1" applyFont="1" applyFill="1" applyBorder="1"/>
    <xf numFmtId="173" fontId="3" fillId="9" borderId="5" xfId="0" applyNumberFormat="1" applyFont="1" applyFill="1" applyBorder="1"/>
    <xf numFmtId="173" fontId="5" fillId="9" borderId="0" xfId="0" applyNumberFormat="1" applyFont="1" applyFill="1"/>
    <xf numFmtId="9" fontId="3" fillId="9" borderId="1" xfId="2" applyFont="1" applyFill="1" applyBorder="1"/>
    <xf numFmtId="9" fontId="3" fillId="10" borderId="1" xfId="0" applyNumberFormat="1" applyFont="1" applyFill="1" applyBorder="1"/>
    <xf numFmtId="170" fontId="3" fillId="11" borderId="5" xfId="0" applyNumberFormat="1" applyFont="1" applyFill="1" applyBorder="1"/>
    <xf numFmtId="166" fontId="5" fillId="9" borderId="0" xfId="2" applyNumberFormat="1" applyFont="1" applyFill="1" applyBorder="1"/>
    <xf numFmtId="166" fontId="3" fillId="9" borderId="2" xfId="2" applyNumberFormat="1" applyFont="1" applyFill="1" applyBorder="1"/>
    <xf numFmtId="3" fontId="5" fillId="9" borderId="2" xfId="2" applyNumberFormat="1" applyFont="1" applyFill="1" applyBorder="1"/>
    <xf numFmtId="0" fontId="5" fillId="0" borderId="1" xfId="0" applyFont="1" applyFill="1" applyBorder="1"/>
    <xf numFmtId="169" fontId="3" fillId="6" borderId="0" xfId="1" applyNumberFormat="1" applyFont="1" applyFill="1" applyBorder="1"/>
    <xf numFmtId="0" fontId="17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9 2" xfId="3" xr:uid="{75ED6975-2D80-4B2B-BE8A-C31C2DE763BF}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0554" cy="5637823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2023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30" zoomScaleNormal="13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1" t="s">
        <v>151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57"/>
      <c r="N9" s="156"/>
    </row>
    <row r="10" spans="1:14" ht="44.25" x14ac:dyDescent="0.55000000000000004">
      <c r="A10" s="156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57"/>
      <c r="N10" s="156"/>
    </row>
    <row r="11" spans="1:14" ht="44.25" x14ac:dyDescent="0.55000000000000004">
      <c r="A11" s="15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57"/>
      <c r="N11" s="156"/>
    </row>
    <row r="12" spans="1:14" ht="44.25" x14ac:dyDescent="0.55000000000000004">
      <c r="A12" s="15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K51"/>
  <sheetViews>
    <sheetView showGridLines="0" zoomScale="90" zoomScaleNormal="90" zoomScaleSheetLayoutView="75" workbookViewId="0">
      <pane xSplit="1" ySplit="3" topLeftCell="CW4" activePane="bottomRight" state="frozen"/>
      <selection activeCell="O4" sqref="O4"/>
      <selection pane="topRight" activeCell="O4" sqref="O4"/>
      <selection pane="bottomLeft" activeCell="O4" sqref="O4"/>
      <selection pane="bottomRight" activeCell="DK36" sqref="DK36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15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165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  <c r="DA1" s="305" t="s">
        <v>208</v>
      </c>
      <c r="DB1" s="305"/>
      <c r="DC1" s="305"/>
      <c r="DD1" s="305"/>
      <c r="DE1" s="305"/>
      <c r="DG1" s="305" t="s">
        <v>208</v>
      </c>
      <c r="DH1" s="305"/>
      <c r="DI1" s="305"/>
      <c r="DJ1" s="305"/>
      <c r="DK1" s="305"/>
    </row>
    <row r="2" spans="1:115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  <c r="CO2" s="304">
        <v>2020</v>
      </c>
      <c r="CP2" s="304"/>
      <c r="CQ2" s="304"/>
      <c r="CR2" s="304"/>
      <c r="CS2" s="304"/>
      <c r="CU2" s="304">
        <v>2021</v>
      </c>
      <c r="CV2" s="304"/>
      <c r="CW2" s="304"/>
      <c r="CX2" s="304"/>
      <c r="CY2" s="304"/>
      <c r="DA2" s="304">
        <v>2022</v>
      </c>
      <c r="DB2" s="304"/>
      <c r="DC2" s="304"/>
      <c r="DD2" s="304"/>
      <c r="DE2" s="304"/>
      <c r="DG2" s="304">
        <v>2023</v>
      </c>
      <c r="DH2" s="304"/>
      <c r="DI2" s="304"/>
      <c r="DJ2" s="304"/>
      <c r="DK2" s="304"/>
    </row>
    <row r="3" spans="1:115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  <c r="DG3" s="172" t="s">
        <v>9</v>
      </c>
      <c r="DH3" s="172" t="s">
        <v>10</v>
      </c>
      <c r="DI3" s="172" t="s">
        <v>11</v>
      </c>
      <c r="DJ3" s="172" t="s">
        <v>12</v>
      </c>
      <c r="DK3" s="172" t="s">
        <v>13</v>
      </c>
    </row>
    <row r="4" spans="1:11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  <c r="DK4" s="36"/>
    </row>
    <row r="5" spans="1:115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2017-2023'!U13</f>
        <v>331.09999999999997</v>
      </c>
      <c r="CP5" s="73">
        <f>+'Segment Data 2017-2023'!V13</f>
        <v>372.40000000000003</v>
      </c>
      <c r="CQ5" s="73">
        <f>+'Segment Data 2017-2023'!W13</f>
        <v>393.09999999999997</v>
      </c>
      <c r="CR5" s="73">
        <f>+'Segment Data 2017-2023'!X13</f>
        <v>373.59999999999997</v>
      </c>
      <c r="CS5" s="74">
        <f>SUM(CO5:CR5)</f>
        <v>1470.1999999999998</v>
      </c>
      <c r="CU5" s="73">
        <f>+'Segment Data 2017-2023'!AA13</f>
        <v>429.59999999999997</v>
      </c>
      <c r="CV5" s="73">
        <f>+'Segment Data 2017-2023'!AB13</f>
        <v>515.6</v>
      </c>
      <c r="CW5" s="73">
        <f>+'Segment Data 2017-2023'!AC13</f>
        <v>498.2</v>
      </c>
      <c r="CX5" s="73">
        <f>+'Segment Data 2017-2023'!AD13</f>
        <v>463.3</v>
      </c>
      <c r="CY5" s="74">
        <f>SUM(CU5:CX5)</f>
        <v>1906.7</v>
      </c>
      <c r="DA5" s="73">
        <f>+'Segment Data 2017-2023'!AG10</f>
        <v>489.5</v>
      </c>
      <c r="DB5" s="73">
        <f>+'Segment Data 2017-2023'!AH10</f>
        <v>578.00000000000011</v>
      </c>
      <c r="DC5" s="73">
        <f>+'Segment Data 2017-2023'!AI10</f>
        <v>492.00000000000006</v>
      </c>
      <c r="DD5" s="73">
        <f>+'Segment Data 2017-2023'!AJ10</f>
        <v>519.5</v>
      </c>
      <c r="DE5" s="74">
        <f>SUM(DA5:DD5)</f>
        <v>2079</v>
      </c>
      <c r="DG5" s="73">
        <f>+'Segment Data 2017-2023'!AM10</f>
        <v>589.5</v>
      </c>
      <c r="DH5" s="73">
        <f>+'Segment Data 2017-2023'!AN10</f>
        <v>631.40000000000009</v>
      </c>
      <c r="DI5" s="73">
        <f>+'Segment Data 2017-2023'!AO10</f>
        <v>661</v>
      </c>
      <c r="DJ5" s="73"/>
      <c r="DK5" s="74">
        <f>+SUM(DG5:DJ5)</f>
        <v>1881.9</v>
      </c>
    </row>
    <row r="6" spans="1:11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  <c r="DG6" s="7"/>
      <c r="DH6" s="7"/>
      <c r="DI6" s="7"/>
      <c r="DJ6" s="7"/>
      <c r="DK6" s="37"/>
    </row>
    <row r="7" spans="1:11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2017-2023'!U40</f>
        <v>7.9999999999999991</v>
      </c>
      <c r="CP7" s="76">
        <f>+'Segment Data 2017-2023'!V40</f>
        <v>6.5000000000000009</v>
      </c>
      <c r="CQ7" s="76">
        <f>+'Segment Data 2017-2023'!W40</f>
        <v>21.4</v>
      </c>
      <c r="CR7" s="76">
        <f>+'Segment Data 2017-2023'!X40</f>
        <v>13.5</v>
      </c>
      <c r="CS7" s="75">
        <f>SUM(CO7:CR7)</f>
        <v>49.4</v>
      </c>
      <c r="CU7" s="76">
        <f>+'Segment Data 2017-2023'!AA40</f>
        <v>30.8</v>
      </c>
      <c r="CV7" s="76">
        <f>+'Segment Data 2017-2023'!AB40</f>
        <v>42.4</v>
      </c>
      <c r="CW7" s="76">
        <f>+'Segment Data 2017-2023'!AC40</f>
        <v>33.500000000000007</v>
      </c>
      <c r="CX7" s="76">
        <f>+'Segment Data 2017-2023'!AD40</f>
        <v>19.200000000000003</v>
      </c>
      <c r="CY7" s="75">
        <f>SUM(CU7:CX7)</f>
        <v>125.90000000000002</v>
      </c>
      <c r="DA7" s="76">
        <f>+'Segment Data 2017-2023'!AG38</f>
        <v>38.799999999999997</v>
      </c>
      <c r="DB7" s="76">
        <f>+'Segment Data 2017-2023'!AH38</f>
        <v>40.9</v>
      </c>
      <c r="DC7" s="76">
        <f>+'Segment Data 2017-2023'!AI38</f>
        <v>35.199999999999996</v>
      </c>
      <c r="DD7" s="76">
        <f>+'Segment Data 2017-2023'!AJ38</f>
        <v>39.700000000000003</v>
      </c>
      <c r="DE7" s="75">
        <f>SUM(DA7:DD7)</f>
        <v>154.59999999999997</v>
      </c>
      <c r="DG7" s="76">
        <f>+'Segment Data 2017-2023'!AM38</f>
        <v>56.9</v>
      </c>
      <c r="DH7" s="76">
        <f>+'Segment Data 2017-2023'!AN38</f>
        <v>58</v>
      </c>
      <c r="DI7" s="76">
        <f>+'Segment Data 2017-2023'!AO38</f>
        <v>76.5</v>
      </c>
      <c r="DJ7" s="76"/>
      <c r="DK7" s="88">
        <f t="shared" ref="DK7:DK12" si="0">+SUM(DG7:DJ7)</f>
        <v>191.4</v>
      </c>
    </row>
    <row r="8" spans="1:115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>
        <v>-16.3</v>
      </c>
      <c r="DE8" s="75">
        <f>SUM(DA8:DD8)</f>
        <v>-62.7</v>
      </c>
      <c r="DG8" s="31">
        <v>-17</v>
      </c>
      <c r="DH8" s="31">
        <v>-17.2</v>
      </c>
      <c r="DI8" s="31">
        <v>-18.399999999999999</v>
      </c>
      <c r="DJ8" s="31"/>
      <c r="DK8" s="88">
        <v>-52.5</v>
      </c>
    </row>
    <row r="9" spans="1:115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>
        <v>-9.9</v>
      </c>
      <c r="DE9" s="75">
        <f>SUM(DA9:DD9)</f>
        <v>-22.700000000000003</v>
      </c>
      <c r="DG9" s="31">
        <v>-5.4</v>
      </c>
      <c r="DH9" s="31">
        <v>-4.4000000000000004</v>
      </c>
      <c r="DI9" s="31">
        <v>-4.3</v>
      </c>
      <c r="DJ9" s="31"/>
      <c r="DK9" s="88">
        <f t="shared" si="0"/>
        <v>-14.100000000000001</v>
      </c>
    </row>
    <row r="10" spans="1:115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>
        <v>0</v>
      </c>
      <c r="DE10" s="78">
        <f>SUM(DA10:DD10)</f>
        <v>0</v>
      </c>
      <c r="DG10" s="77">
        <v>0</v>
      </c>
      <c r="DH10" s="77">
        <v>0</v>
      </c>
      <c r="DI10" s="77">
        <v>0</v>
      </c>
      <c r="DJ10" s="77"/>
      <c r="DK10" s="78">
        <f t="shared" si="0"/>
        <v>0</v>
      </c>
    </row>
    <row r="11" spans="1:115" s="5" customFormat="1" ht="18.75" customHeight="1" x14ac:dyDescent="0.2">
      <c r="A11" s="5" t="s">
        <v>2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13.500000000000002</v>
      </c>
      <c r="DE11" s="88">
        <f>SUM(DE7:DE10)</f>
        <v>69.19999999999996</v>
      </c>
      <c r="DG11" s="87">
        <f>SUM(DG7:DG10)</f>
        <v>34.5</v>
      </c>
      <c r="DH11" s="87">
        <f>SUM(DH7:DH10)</f>
        <v>36.4</v>
      </c>
      <c r="DI11" s="87">
        <f>SUM(DI7:DI10)</f>
        <v>53.800000000000004</v>
      </c>
      <c r="DJ11" s="87"/>
      <c r="DK11" s="88">
        <v>124.8</v>
      </c>
    </row>
    <row r="12" spans="1:115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  <c r="DG12" s="31"/>
      <c r="DH12" s="31"/>
      <c r="DI12" s="31"/>
      <c r="DJ12" s="31"/>
      <c r="DK12" s="78">
        <f t="shared" si="0"/>
        <v>0</v>
      </c>
    </row>
    <row r="13" spans="1:115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>
        <v>0</v>
      </c>
      <c r="DE13" s="78">
        <f>SUM(DA13:DD13)</f>
        <v>0</v>
      </c>
      <c r="DG13" s="77">
        <v>0</v>
      </c>
      <c r="DH13" s="77">
        <v>0</v>
      </c>
      <c r="DI13" s="77">
        <v>0</v>
      </c>
      <c r="DJ13" s="77"/>
      <c r="DK13" s="78"/>
    </row>
    <row r="14" spans="1:11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13.500000000000002</v>
      </c>
      <c r="DE14" s="75">
        <f>SUM(DE11:DE13)</f>
        <v>69.19999999999996</v>
      </c>
      <c r="DG14" s="76">
        <f>SUM(DG11:DG13)</f>
        <v>34.5</v>
      </c>
      <c r="DH14" s="76">
        <f>SUM(DH11:DH13)</f>
        <v>36.4</v>
      </c>
      <c r="DI14" s="76">
        <f>+DI11+DI13</f>
        <v>53.800000000000004</v>
      </c>
      <c r="DJ14" s="76"/>
      <c r="DK14" s="88">
        <v>124.8</v>
      </c>
    </row>
    <row r="15" spans="1:11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>
        <v>13.8</v>
      </c>
      <c r="DE15" s="78">
        <f>SUM(DA15:DD15)</f>
        <v>9.1</v>
      </c>
      <c r="DG15" s="77">
        <v>4.9000000000000004</v>
      </c>
      <c r="DH15" s="77">
        <v>11.4</v>
      </c>
      <c r="DI15" s="77">
        <v>-23.5</v>
      </c>
      <c r="DJ15" s="77"/>
      <c r="DK15" s="78">
        <f t="shared" ref="DK15:DK20" si="1">+SUM(DG15:DJ15)</f>
        <v>-7.1999999999999993</v>
      </c>
    </row>
    <row r="16" spans="1:115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27.300000000000004</v>
      </c>
      <c r="DE16" s="75">
        <f>SUM(DE14:DE15)</f>
        <v>78.299999999999955</v>
      </c>
      <c r="DG16" s="76">
        <f>SUM(DG14:DG15)</f>
        <v>39.4</v>
      </c>
      <c r="DH16" s="76">
        <f>SUM(DH14:DH15)</f>
        <v>47.8</v>
      </c>
      <c r="DI16" s="76">
        <f>+DI14+DI15</f>
        <v>30.300000000000004</v>
      </c>
      <c r="DJ16" s="76"/>
      <c r="DK16" s="88">
        <v>117.6</v>
      </c>
    </row>
    <row r="17" spans="1:115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>
        <v>11.8</v>
      </c>
      <c r="DE17" s="84">
        <f>SUM(DA17:DD17)</f>
        <v>7.3000000000000007</v>
      </c>
      <c r="DG17" s="31">
        <v>-1.9</v>
      </c>
      <c r="DH17" s="31">
        <v>2.7</v>
      </c>
      <c r="DI17" s="31">
        <v>1.6</v>
      </c>
      <c r="DJ17" s="31"/>
      <c r="DK17" s="88">
        <v>2.5</v>
      </c>
    </row>
    <row r="18" spans="1:115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>
        <v>-16.600000000000001</v>
      </c>
      <c r="DE18" s="78">
        <f>SUM(DA18:DD18)</f>
        <v>-23.200000000000003</v>
      </c>
      <c r="DG18" s="77">
        <v>-9.9</v>
      </c>
      <c r="DH18" s="77">
        <v>-12.5</v>
      </c>
      <c r="DI18" s="77">
        <v>-6.9</v>
      </c>
      <c r="DJ18" s="77"/>
      <c r="DK18" s="78">
        <f t="shared" si="1"/>
        <v>-29.299999999999997</v>
      </c>
    </row>
    <row r="19" spans="1:115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22.500000000000007</v>
      </c>
      <c r="DE19" s="80">
        <f>SUM(DE16:DE18)</f>
        <v>62.399999999999949</v>
      </c>
      <c r="DG19" s="79">
        <f>SUM(DG16:DG18)</f>
        <v>27.6</v>
      </c>
      <c r="DH19" s="79">
        <f>SUM(DH16:DH18)</f>
        <v>38</v>
      </c>
      <c r="DI19" s="79">
        <f>+DI16+DI17+DI18</f>
        <v>25.000000000000007</v>
      </c>
      <c r="DJ19" s="79"/>
      <c r="DK19" s="80">
        <v>90.8</v>
      </c>
    </row>
    <row r="20" spans="1:115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  <c r="DG20" s="77">
        <v>0</v>
      </c>
      <c r="DH20" s="77">
        <v>0</v>
      </c>
      <c r="DI20" s="77">
        <v>0</v>
      </c>
      <c r="DJ20" s="77"/>
      <c r="DK20" s="81">
        <f t="shared" si="1"/>
        <v>0</v>
      </c>
    </row>
    <row r="21" spans="1:115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22.500000000000007</v>
      </c>
      <c r="DE21" s="83">
        <f>SUM(DE19:DE20)</f>
        <v>62.399999999999949</v>
      </c>
      <c r="DG21" s="82">
        <f>SUM(DG19:DG20)</f>
        <v>27.6</v>
      </c>
      <c r="DH21" s="82">
        <f>SUM(DH19:DH20)</f>
        <v>38</v>
      </c>
      <c r="DI21" s="82">
        <f>+DI19+DI20</f>
        <v>25.000000000000007</v>
      </c>
      <c r="DJ21" s="82"/>
      <c r="DK21" s="83">
        <v>90.8</v>
      </c>
    </row>
    <row r="22" spans="1:11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  <c r="DG22" s="31"/>
      <c r="DH22" s="31"/>
      <c r="DI22" s="31"/>
      <c r="DJ22" s="31"/>
      <c r="DK22" s="75"/>
    </row>
    <row r="23" spans="1:11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  <c r="DG23" s="31"/>
      <c r="DH23" s="31"/>
      <c r="DI23" s="31"/>
      <c r="DJ23" s="31"/>
      <c r="DK23" s="75"/>
    </row>
    <row r="24" spans="1:115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2017-2023'!U23</f>
        <v>252.99999999999997</v>
      </c>
      <c r="CP24" s="31">
        <f>+'Segment Data 2017-2023'!V23</f>
        <v>291</v>
      </c>
      <c r="CQ24" s="31">
        <f>+'Segment Data 2017-2023'!W23</f>
        <v>316.7</v>
      </c>
      <c r="CR24" s="31">
        <f>+'Segment Data 2017-2023'!X23</f>
        <v>293.99999999999989</v>
      </c>
      <c r="CS24" s="84">
        <f>SUM(CO24:CR24)</f>
        <v>1154.6999999999998</v>
      </c>
      <c r="CU24" s="31">
        <f>+'Segment Data 2017-2023'!AA23</f>
        <v>311.60000000000002</v>
      </c>
      <c r="CV24" s="31">
        <f>+'Segment Data 2017-2023'!AB23</f>
        <v>361.79999999999995</v>
      </c>
      <c r="CW24" s="31">
        <f>+'Segment Data 2017-2023'!AC23</f>
        <v>351.7</v>
      </c>
      <c r="CX24" s="31">
        <f>+'Segment Data 2017-2023'!AD23</f>
        <v>316.80000000000007</v>
      </c>
      <c r="CY24" s="84">
        <f>SUM(CU24:CX24)</f>
        <v>1341.9</v>
      </c>
      <c r="DA24" s="31">
        <f>+'Segment Data 2017-2023'!AG20</f>
        <v>319.20000000000005</v>
      </c>
      <c r="DB24" s="31">
        <f>+'Segment Data 2017-2023'!AH20</f>
        <v>381.1</v>
      </c>
      <c r="DC24" s="31">
        <f>+'Segment Data 2017-2023'!AI20</f>
        <v>357.7</v>
      </c>
      <c r="DD24" s="31">
        <f>+'Segment Data 2017-2023'!AJ20</f>
        <v>388.8</v>
      </c>
      <c r="DE24" s="84">
        <f>SUM(DA24:DD24)</f>
        <v>1446.8</v>
      </c>
      <c r="DG24" s="31">
        <f>+'Segment Data 2017-2023'!AM20</f>
        <v>421.7</v>
      </c>
      <c r="DH24" s="31">
        <f>+'Segment Data 2017-2023'!AN20</f>
        <v>468.2</v>
      </c>
      <c r="DI24" s="31">
        <v>501.4</v>
      </c>
      <c r="DJ24" s="31"/>
      <c r="DK24" s="84">
        <f>+SUM(DG24:DJ24)</f>
        <v>1391.3</v>
      </c>
    </row>
    <row r="25" spans="1:11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  <c r="DG25" s="31"/>
      <c r="DH25" s="31"/>
      <c r="DI25" s="31"/>
      <c r="DJ25" s="31"/>
      <c r="DK25" s="75"/>
    </row>
    <row r="26" spans="1:115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  <c r="DG26" s="89" t="s">
        <v>9</v>
      </c>
      <c r="DH26" s="89" t="s">
        <v>9</v>
      </c>
      <c r="DI26" s="89"/>
      <c r="DJ26" s="89"/>
      <c r="DK26" s="90"/>
    </row>
    <row r="27" spans="1:115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>
        <v>115.4</v>
      </c>
      <c r="DE27" s="75"/>
      <c r="DG27" s="31">
        <v>115.4</v>
      </c>
      <c r="DH27" s="31">
        <v>115.4</v>
      </c>
      <c r="DI27" s="31">
        <v>144.30000000000001</v>
      </c>
      <c r="DJ27" s="31"/>
      <c r="DK27" s="75"/>
    </row>
    <row r="28" spans="1:115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>
        <v>990.2</v>
      </c>
      <c r="DE28" s="75"/>
      <c r="DG28" s="31">
        <v>1013.9</v>
      </c>
      <c r="DH28" s="31">
        <v>940.1</v>
      </c>
      <c r="DI28" s="31">
        <v>1368.4</v>
      </c>
      <c r="DJ28" s="31"/>
      <c r="DK28" s="75"/>
    </row>
    <row r="29" spans="1:115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>
        <v>153.6</v>
      </c>
      <c r="DE29" s="75"/>
      <c r="DG29" s="31">
        <v>156.30000000000001</v>
      </c>
      <c r="DH29" s="31">
        <v>159</v>
      </c>
      <c r="DI29" s="31">
        <v>152.6</v>
      </c>
      <c r="DJ29" s="31"/>
      <c r="DK29" s="75"/>
    </row>
    <row r="30" spans="1:115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>
        <v>2767.4</v>
      </c>
      <c r="DE30" s="75"/>
      <c r="DG30" s="31">
        <f>+'Balance Sheet'!CO18</f>
        <v>2766.5</v>
      </c>
      <c r="DH30" s="31">
        <f>+'Balance Sheet'!CP18</f>
        <v>3044.3</v>
      </c>
      <c r="DI30" s="31">
        <f>+'Balance Sheet'!CQ18</f>
        <v>3562.1000000000004</v>
      </c>
      <c r="DJ30" s="31"/>
      <c r="DK30" s="75"/>
    </row>
    <row r="31" spans="1:115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>
        <v>-54.8</v>
      </c>
      <c r="DE31" s="75"/>
      <c r="DG31" s="31">
        <v>50.1</v>
      </c>
      <c r="DH31" s="31">
        <v>-222.2</v>
      </c>
      <c r="DI31" s="31">
        <v>-674</v>
      </c>
      <c r="DJ31" s="31"/>
      <c r="DK31" s="75"/>
    </row>
    <row r="32" spans="1:115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2017-2023'!U91</f>
        <v>1102</v>
      </c>
      <c r="CP32" s="31">
        <f>+'Segment Data 2017-2023'!V91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2017-2023'!AB91</f>
        <v>1348.1000000000001</v>
      </c>
      <c r="CW32" s="31">
        <f>+'Segment Data 2017-2023'!AC91</f>
        <v>1226</v>
      </c>
      <c r="CX32" s="31">
        <f>+'Segment Data 2017-2023'!AD91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>
        <v>951.1</v>
      </c>
      <c r="DE32" s="75"/>
      <c r="DG32" s="31">
        <v>1220.4000000000001</v>
      </c>
      <c r="DH32" s="31">
        <v>876.9</v>
      </c>
      <c r="DI32" s="31">
        <v>847</v>
      </c>
      <c r="DJ32" s="31"/>
      <c r="DK32" s="75"/>
    </row>
    <row r="33" spans="1:11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  <c r="DG33" s="31"/>
      <c r="DH33" s="31"/>
      <c r="DI33" s="31"/>
      <c r="DJ33" s="31"/>
      <c r="DK33" s="75"/>
    </row>
    <row r="34" spans="1:115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  <c r="DG34" s="89"/>
      <c r="DH34" s="89"/>
      <c r="DI34" s="89"/>
      <c r="DJ34" s="89"/>
      <c r="DK34" s="90"/>
    </row>
    <row r="35" spans="1:11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  <c r="DG35" s="31"/>
      <c r="DH35" s="31"/>
      <c r="DI35" s="31"/>
      <c r="DJ35" s="31"/>
      <c r="DK35" s="75"/>
    </row>
    <row r="36" spans="1:115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v>202.5</v>
      </c>
      <c r="DE36" s="75">
        <f>SUM(DA36:DD36)</f>
        <v>298.2</v>
      </c>
      <c r="DG36" s="85">
        <f>+Cashflow!DG11</f>
        <v>-66.600000000000009</v>
      </c>
      <c r="DH36" s="85">
        <f>+Cashflow!DH11</f>
        <v>320.89999999999998</v>
      </c>
      <c r="DI36" s="85">
        <f>+Cashflow!DI11</f>
        <v>150.60000000000002</v>
      </c>
      <c r="DJ36" s="85"/>
      <c r="DK36" s="75">
        <v>404.5</v>
      </c>
    </row>
    <row r="37" spans="1:115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v>-47.8</v>
      </c>
      <c r="DE37" s="75">
        <f>SUM(DA37:DD37)</f>
        <v>-154.10000000000002</v>
      </c>
      <c r="DG37" s="85">
        <f>+Cashflow!DG15</f>
        <v>-23</v>
      </c>
      <c r="DH37" s="85">
        <f>+Cashflow!DH15</f>
        <v>-22.3</v>
      </c>
      <c r="DI37" s="85">
        <f>+Cashflow!DI15</f>
        <v>-52.3</v>
      </c>
      <c r="DJ37" s="85"/>
      <c r="DK37" s="75"/>
    </row>
    <row r="38" spans="1:11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  <c r="DK38" s="36"/>
    </row>
    <row r="39" spans="1:115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  <c r="DG39" s="51"/>
      <c r="DH39" s="51"/>
      <c r="DI39" s="51"/>
      <c r="DJ39" s="51"/>
      <c r="DK39" s="52"/>
    </row>
    <row r="40" spans="1:11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  <c r="DK40" s="36"/>
    </row>
    <row r="41" spans="1:115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>
        <f>+(DD28+DD29)/DD30</f>
        <v>0.41331213413312129</v>
      </c>
      <c r="DE41" s="41"/>
      <c r="DG41" s="10">
        <f>+(DG28+DG29)/DG30</f>
        <v>0.42298933670703054</v>
      </c>
      <c r="DH41" s="10">
        <f>+(DH28+DH29)/DH30</f>
        <v>0.36103537759090754</v>
      </c>
      <c r="DI41" s="10">
        <f>+(DI28+DI29)/DI30</f>
        <v>0.42699531175430222</v>
      </c>
      <c r="DJ41" s="10"/>
      <c r="DK41" s="41"/>
    </row>
    <row r="42" spans="1:115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>
        <v>42976</v>
      </c>
      <c r="DE42" s="36"/>
      <c r="DG42" s="13">
        <v>42976</v>
      </c>
      <c r="DH42" s="13">
        <v>42976</v>
      </c>
      <c r="DI42" s="13">
        <v>53720.044999999998</v>
      </c>
      <c r="DJ42" s="13"/>
      <c r="DK42" s="36"/>
    </row>
    <row r="43" spans="1:115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>
        <v>75</v>
      </c>
      <c r="DE43" s="36"/>
      <c r="DG43" s="13">
        <v>75</v>
      </c>
      <c r="DH43" s="13">
        <v>75</v>
      </c>
      <c r="DI43" s="13">
        <v>75</v>
      </c>
      <c r="DJ43" s="13"/>
      <c r="DK43" s="36"/>
    </row>
    <row r="44" spans="1:115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>
        <v>0.2</v>
      </c>
      <c r="DE44" s="39">
        <v>1.1000000000000001</v>
      </c>
      <c r="DG44" s="280">
        <v>0.6</v>
      </c>
      <c r="DH44" s="280">
        <v>0.8</v>
      </c>
      <c r="DI44" s="16">
        <v>0.4</v>
      </c>
      <c r="DJ44" s="16"/>
      <c r="DK44" s="39">
        <f>SUM(DG44:DI44)</f>
        <v>1.7999999999999998</v>
      </c>
    </row>
    <row r="45" spans="1:115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>
        <v>0</v>
      </c>
      <c r="DE45" s="39">
        <v>0</v>
      </c>
      <c r="DG45" s="16">
        <v>0</v>
      </c>
      <c r="DH45" s="16">
        <v>0</v>
      </c>
      <c r="DI45" s="16">
        <v>0</v>
      </c>
      <c r="DJ45" s="16"/>
      <c r="DK45" s="39">
        <f>+SUM(DG45:DJ45)</f>
        <v>0</v>
      </c>
    </row>
    <row r="46" spans="1:115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2">+CV28*1000/CV42</f>
        <v>23.399106478034252</v>
      </c>
      <c r="CW46" s="268">
        <f t="shared" si="2"/>
        <v>22.780156366344006</v>
      </c>
      <c r="CX46" s="268">
        <f t="shared" si="2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>
        <f>+DD28*1000/DD42</f>
        <v>23.040766939687266</v>
      </c>
      <c r="DE46" s="36"/>
      <c r="DG46" s="268">
        <f>+DG28*1000/DG42</f>
        <v>23.59223752792256</v>
      </c>
      <c r="DH46" s="268">
        <f>+DH28*1000/DH42</f>
        <v>21.875</v>
      </c>
      <c r="DI46" s="268">
        <f>+DI28*1000/DI42</f>
        <v>25.472800702233219</v>
      </c>
      <c r="DJ46" s="268"/>
      <c r="DK46" s="36"/>
    </row>
    <row r="47" spans="1:115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>
        <v>391</v>
      </c>
      <c r="DE47" s="190"/>
      <c r="DG47" s="192">
        <v>357</v>
      </c>
      <c r="DH47" s="192">
        <v>414</v>
      </c>
      <c r="DI47" s="192">
        <v>369</v>
      </c>
      <c r="DJ47" s="192"/>
      <c r="DK47" s="190"/>
    </row>
    <row r="48" spans="1:115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6">
    <mergeCell ref="DG1:DK1"/>
    <mergeCell ref="DG2:DK2"/>
    <mergeCell ref="BQ1:BU1"/>
    <mergeCell ref="BQ2:BU2"/>
    <mergeCell ref="CC1:CG1"/>
    <mergeCell ref="CC2:CG2"/>
    <mergeCell ref="DA2:DE2"/>
    <mergeCell ref="CU2:CY2"/>
    <mergeCell ref="BW2:CA2"/>
    <mergeCell ref="BW1:CA1"/>
    <mergeCell ref="DA1:DE1"/>
    <mergeCell ref="CO2:CS2"/>
    <mergeCell ref="CI1:CM1"/>
    <mergeCell ref="CI2:CM2"/>
    <mergeCell ref="AM2:AQ2"/>
    <mergeCell ref="AA1:AE1"/>
    <mergeCell ref="AG1:AK1"/>
    <mergeCell ref="AG2:AK2"/>
    <mergeCell ref="AS1:AW1"/>
    <mergeCell ref="AS2:AW2"/>
    <mergeCell ref="BK1:BO1"/>
    <mergeCell ref="BK2:BO2"/>
    <mergeCell ref="AY1:BC1"/>
    <mergeCell ref="AY2:BC2"/>
    <mergeCell ref="C2:G2"/>
    <mergeCell ref="C1:G1"/>
    <mergeCell ref="O2:S2"/>
    <mergeCell ref="I1:M1"/>
    <mergeCell ref="I2:M2"/>
    <mergeCell ref="O1:S1"/>
    <mergeCell ref="BE1:BI1"/>
    <mergeCell ref="BE2:BI2"/>
    <mergeCell ref="U2:Y2"/>
    <mergeCell ref="AA2:AE2"/>
    <mergeCell ref="U1:Y1"/>
    <mergeCell ref="AM1:AQ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2"/>
  <sheetViews>
    <sheetView showGridLines="0" tabSelected="1" zoomScaleNormal="100" zoomScaleSheetLayoutView="85" workbookViewId="0">
      <pane xSplit="1" ySplit="3" topLeftCell="BX7" activePane="bottomRight" state="frozen"/>
      <selection activeCell="O4" sqref="O4"/>
      <selection pane="topRight" activeCell="O4" sqref="O4"/>
      <selection pane="bottomLeft" activeCell="O4" sqref="O4"/>
      <selection pane="bottomRight" activeCell="CW46" sqref="CW46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6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5" t="s">
        <v>165</v>
      </c>
      <c r="BL1" s="305"/>
      <c r="BM1" s="305"/>
      <c r="BN1" s="305"/>
      <c r="BO1" s="305"/>
    </row>
    <row r="2" spans="1:96" x14ac:dyDescent="0.2">
      <c r="A2" s="94" t="s">
        <v>152</v>
      </c>
      <c r="B2" s="95"/>
      <c r="C2" s="306" t="s">
        <v>111</v>
      </c>
      <c r="D2" s="307"/>
      <c r="E2" s="307"/>
      <c r="F2" s="307"/>
      <c r="G2" s="95"/>
      <c r="H2" s="306" t="s">
        <v>112</v>
      </c>
      <c r="I2" s="307"/>
      <c r="J2" s="307"/>
      <c r="K2" s="307"/>
      <c r="L2" s="95"/>
      <c r="M2" s="306" t="s">
        <v>113</v>
      </c>
      <c r="N2" s="307"/>
      <c r="O2" s="307"/>
      <c r="P2" s="307"/>
      <c r="Q2" s="95"/>
      <c r="R2" s="306" t="s">
        <v>114</v>
      </c>
      <c r="S2" s="307"/>
      <c r="T2" s="307"/>
      <c r="U2" s="307"/>
      <c r="V2" s="95"/>
      <c r="W2" s="306" t="s">
        <v>115</v>
      </c>
      <c r="X2" s="307"/>
      <c r="Y2" s="307"/>
      <c r="Z2" s="307"/>
      <c r="AB2" s="306" t="s">
        <v>116</v>
      </c>
      <c r="AC2" s="307"/>
      <c r="AD2" s="307"/>
      <c r="AE2" s="307"/>
      <c r="AG2" s="306" t="s">
        <v>121</v>
      </c>
      <c r="AH2" s="307"/>
      <c r="AI2" s="307"/>
      <c r="AJ2" s="307"/>
      <c r="AL2" s="306" t="s">
        <v>120</v>
      </c>
      <c r="AM2" s="307"/>
      <c r="AN2" s="307"/>
      <c r="AO2" s="307"/>
      <c r="AQ2" s="306" t="s">
        <v>119</v>
      </c>
      <c r="AR2" s="307"/>
      <c r="AS2" s="307"/>
      <c r="AT2" s="307"/>
      <c r="AV2" s="306" t="s">
        <v>118</v>
      </c>
      <c r="AW2" s="307"/>
      <c r="AX2" s="307"/>
      <c r="AY2" s="307"/>
      <c r="BA2" s="306" t="s">
        <v>117</v>
      </c>
      <c r="BB2" s="307"/>
      <c r="BC2" s="307"/>
      <c r="BD2" s="307"/>
      <c r="BF2" s="306" t="s">
        <v>131</v>
      </c>
      <c r="BG2" s="307"/>
      <c r="BH2" s="307"/>
      <c r="BI2" s="307"/>
      <c r="BK2" s="306" t="s">
        <v>159</v>
      </c>
      <c r="BL2" s="307"/>
      <c r="BM2" s="307"/>
      <c r="BN2" s="307"/>
      <c r="BP2" s="306" t="s">
        <v>173</v>
      </c>
      <c r="BQ2" s="307"/>
      <c r="BR2" s="307"/>
      <c r="BS2" s="307"/>
      <c r="BU2" s="306" t="s">
        <v>177</v>
      </c>
      <c r="BV2" s="307"/>
      <c r="BW2" s="307"/>
      <c r="BX2" s="307"/>
      <c r="BZ2" s="306" t="s">
        <v>179</v>
      </c>
      <c r="CA2" s="307"/>
      <c r="CB2" s="307"/>
      <c r="CC2" s="307"/>
      <c r="CE2" s="306" t="s">
        <v>200</v>
      </c>
      <c r="CF2" s="307"/>
      <c r="CG2" s="307"/>
      <c r="CH2" s="307"/>
      <c r="CJ2" s="306" t="s">
        <v>205</v>
      </c>
      <c r="CK2" s="307"/>
      <c r="CL2" s="307"/>
      <c r="CM2" s="307"/>
      <c r="CO2" s="306" t="s">
        <v>210</v>
      </c>
      <c r="CP2" s="307"/>
      <c r="CQ2" s="307"/>
      <c r="CR2" s="307"/>
    </row>
    <row r="3" spans="1:96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  <c r="CO3" s="186" t="s">
        <v>9</v>
      </c>
      <c r="CP3" s="186" t="s">
        <v>10</v>
      </c>
      <c r="CQ3" s="186" t="s">
        <v>11</v>
      </c>
      <c r="CR3" s="186" t="s">
        <v>12</v>
      </c>
    </row>
    <row r="4" spans="1:9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  <c r="CP4" s="97"/>
      <c r="CR4" s="97"/>
    </row>
    <row r="5" spans="1:96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  <c r="CP5" s="97"/>
      <c r="CR5" s="97"/>
    </row>
    <row r="6" spans="1:96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>
        <v>528.4</v>
      </c>
      <c r="CO6" s="200">
        <v>524.79999999999995</v>
      </c>
      <c r="CP6" s="201">
        <v>508.6</v>
      </c>
      <c r="CQ6" s="200">
        <v>522.29999999999995</v>
      </c>
      <c r="CR6" s="201"/>
    </row>
    <row r="7" spans="1:96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>
        <v>844.8</v>
      </c>
      <c r="CO7" s="200">
        <v>846.7</v>
      </c>
      <c r="CP7" s="201">
        <v>836.3</v>
      </c>
      <c r="CQ7" s="200">
        <v>877.5</v>
      </c>
      <c r="CR7" s="201"/>
    </row>
    <row r="8" spans="1:96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>
        <v>12.5</v>
      </c>
      <c r="CO8" s="203">
        <f>3.6+0.8</f>
        <v>4.4000000000000004</v>
      </c>
      <c r="CP8" s="204">
        <f>0.4+9.1+19.6</f>
        <v>29.1</v>
      </c>
      <c r="CQ8" s="203">
        <v>14.9</v>
      </c>
      <c r="CR8" s="204"/>
    </row>
    <row r="9" spans="1:96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1385.6999999999998</v>
      </c>
      <c r="CO9" s="206">
        <f>SUM(CO6:CO8)</f>
        <v>1375.9</v>
      </c>
      <c r="CP9" s="207">
        <f>+SUM(CP6:CP8)</f>
        <v>1374</v>
      </c>
      <c r="CQ9" s="206">
        <f>SUM(CQ6:CQ8)</f>
        <v>1414.7</v>
      </c>
      <c r="CR9" s="207"/>
    </row>
    <row r="10" spans="1:9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  <c r="CO10" s="200"/>
      <c r="CP10" s="201"/>
      <c r="CQ10" s="200"/>
      <c r="CR10" s="201"/>
    </row>
    <row r="11" spans="1:96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>
        <v>334.9</v>
      </c>
      <c r="CO11" s="200">
        <v>320.10000000000002</v>
      </c>
      <c r="CP11" s="201">
        <v>296.3</v>
      </c>
      <c r="CQ11" s="200">
        <v>314.3</v>
      </c>
      <c r="CR11" s="201"/>
    </row>
    <row r="12" spans="1:96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>
        <f>522.5+0.2+98.2+3.3</f>
        <v>624.20000000000005</v>
      </c>
      <c r="CO12" s="200">
        <f>644.2+117.8+3.2+0.2</f>
        <v>765.40000000000009</v>
      </c>
      <c r="CP12" s="201">
        <f>688.8+100.7+3.3+0.2</f>
        <v>793</v>
      </c>
      <c r="CQ12" s="200">
        <f>668.3+126.3+4.5+0.2</f>
        <v>799.3</v>
      </c>
      <c r="CR12" s="201"/>
    </row>
    <row r="13" spans="1:96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  <c r="CO13" s="200"/>
      <c r="CP13" s="201"/>
      <c r="CQ13" s="200"/>
      <c r="CR13" s="201"/>
    </row>
    <row r="14" spans="1:96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>
        <v>258.5</v>
      </c>
      <c r="CO14" s="210">
        <v>144</v>
      </c>
      <c r="CP14" s="211">
        <v>413</v>
      </c>
      <c r="CQ14" s="210">
        <v>863.2</v>
      </c>
      <c r="CR14" s="211"/>
    </row>
    <row r="15" spans="1:96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>
        <v>164.1</v>
      </c>
      <c r="CO15" s="203">
        <v>161.1</v>
      </c>
      <c r="CP15" s="204">
        <v>168</v>
      </c>
      <c r="CQ15" s="203">
        <v>170.6</v>
      </c>
      <c r="CR15" s="204"/>
    </row>
    <row r="16" spans="1:96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1381.6999999999998</v>
      </c>
      <c r="CO16" s="213">
        <f>SUM(CO11:CO15)</f>
        <v>1390.6</v>
      </c>
      <c r="CP16" s="214">
        <f>+SUM(CP11:CP15)</f>
        <v>1670.3</v>
      </c>
      <c r="CQ16" s="213">
        <f>SUM(CQ11:CQ15)</f>
        <v>2147.4</v>
      </c>
      <c r="CR16" s="214"/>
    </row>
    <row r="17" spans="1:9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  <c r="CO17" s="203"/>
      <c r="CP17" s="204"/>
      <c r="CQ17" s="203"/>
      <c r="CR17" s="204"/>
    </row>
    <row r="18" spans="1:96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2767.3999999999996</v>
      </c>
      <c r="CO18" s="206">
        <f>CO16+CO9</f>
        <v>2766.5</v>
      </c>
      <c r="CP18" s="207">
        <f>+CP9+CP16</f>
        <v>3044.3</v>
      </c>
      <c r="CQ18" s="206">
        <f>CQ16+CQ9</f>
        <v>3562.1000000000004</v>
      </c>
      <c r="CR18" s="207"/>
    </row>
    <row r="19" spans="1:9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  <c r="CO19" s="200"/>
      <c r="CP19" s="201"/>
      <c r="CQ19" s="200"/>
      <c r="CR19" s="201"/>
    </row>
    <row r="20" spans="1:96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  <c r="CO20" s="200"/>
      <c r="CP20" s="201"/>
      <c r="CQ20" s="200"/>
      <c r="CR20" s="201"/>
    </row>
    <row r="21" spans="1:96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>
        <v>990.2</v>
      </c>
      <c r="CO21" s="200">
        <v>1013.9</v>
      </c>
      <c r="CP21" s="201">
        <v>940.1</v>
      </c>
      <c r="CQ21" s="200">
        <v>1368.4</v>
      </c>
      <c r="CR21" s="201"/>
    </row>
    <row r="22" spans="1:96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>
        <v>153.6</v>
      </c>
      <c r="CO22" s="200">
        <v>156.30000000000001</v>
      </c>
      <c r="CP22" s="201">
        <v>159</v>
      </c>
      <c r="CQ22" s="200">
        <v>152.6</v>
      </c>
      <c r="CR22" s="201"/>
    </row>
    <row r="23" spans="1:96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>
        <v>0</v>
      </c>
      <c r="CO23" s="203">
        <v>0</v>
      </c>
      <c r="CP23" s="204">
        <v>0</v>
      </c>
      <c r="CQ23" s="203">
        <v>0</v>
      </c>
      <c r="CR23" s="204"/>
    </row>
    <row r="24" spans="1:96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1143.8</v>
      </c>
      <c r="CO24" s="200">
        <f>SUM(CO21:CO23)</f>
        <v>1170.2</v>
      </c>
      <c r="CP24" s="201">
        <f>+CP21+CP22+CP23</f>
        <v>1099.0999999999999</v>
      </c>
      <c r="CQ24" s="200">
        <f>+CQ21+CQ22+CQ23</f>
        <v>1521</v>
      </c>
      <c r="CR24" s="201"/>
    </row>
    <row r="25" spans="1:96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>
        <f>52.7+54.9</f>
        <v>107.6</v>
      </c>
      <c r="CO25" s="200">
        <f>59.3+52.8</f>
        <v>112.1</v>
      </c>
      <c r="CP25" s="201">
        <f>29.7+54</f>
        <v>83.7</v>
      </c>
      <c r="CQ25" s="200">
        <f>32.2+55.2</f>
        <v>87.4</v>
      </c>
      <c r="CR25" s="201"/>
    </row>
    <row r="26" spans="1:96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>
        <v>180.9</v>
      </c>
      <c r="CO26" s="200">
        <v>171.9</v>
      </c>
      <c r="CP26" s="201">
        <v>172</v>
      </c>
      <c r="CQ26" s="200">
        <v>169.9</v>
      </c>
      <c r="CR26" s="201"/>
    </row>
    <row r="27" spans="1:96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>
        <v>14.9</v>
      </c>
      <c r="CO27" s="227">
        <v>15.5</v>
      </c>
      <c r="CP27" s="201">
        <v>10.3</v>
      </c>
      <c r="CQ27" s="200">
        <v>9.8000000000000007</v>
      </c>
      <c r="CR27" s="201"/>
    </row>
    <row r="28" spans="1:96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>
        <f>351+223.7+677.6+9.6+22.7</f>
        <v>1284.6000000000001</v>
      </c>
      <c r="CO28" s="210">
        <f>364.4+233.6+636.9+9.1+20.8+32</f>
        <v>1296.8</v>
      </c>
      <c r="CP28" s="211">
        <f>387.5+356.6+843.7+38.1+19.3</f>
        <v>1645.2</v>
      </c>
      <c r="CQ28" s="210">
        <f>314.1+995.1+28.7+21.6+376.7</f>
        <v>1736.2</v>
      </c>
      <c r="CR28" s="211"/>
    </row>
    <row r="29" spans="1:96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>
        <v>35.6</v>
      </c>
      <c r="CO29" s="210">
        <v>32</v>
      </c>
      <c r="CP29" s="211">
        <v>34</v>
      </c>
      <c r="CQ29" s="210">
        <v>37.799999999999997</v>
      </c>
      <c r="CR29" s="211"/>
    </row>
    <row r="30" spans="1:96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2767.4</v>
      </c>
      <c r="CO30" s="206">
        <f>SUM(CO24:CO29)</f>
        <v>2798.5</v>
      </c>
      <c r="CP30" s="207">
        <f>+SUM(CP24:CP29)</f>
        <v>3044.3</v>
      </c>
      <c r="CQ30" s="206">
        <f>SUM(CQ24:CQ29)</f>
        <v>3562.1000000000004</v>
      </c>
      <c r="CR30" s="207"/>
    </row>
    <row r="31" spans="1:9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  <c r="CO31" s="210"/>
      <c r="CP31" s="211"/>
      <c r="CQ31" s="210"/>
      <c r="CR31" s="211"/>
    </row>
    <row r="32" spans="1:9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  <c r="CO32" s="220"/>
      <c r="CP32" s="221"/>
      <c r="CQ32" s="220"/>
      <c r="CR32" s="221"/>
    </row>
    <row r="33" spans="1:96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  <c r="CO33" s="223"/>
      <c r="CP33" s="224"/>
      <c r="CQ33" s="223"/>
      <c r="CR33" s="224"/>
    </row>
    <row r="34" spans="1:9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  <c r="CO34" s="200"/>
      <c r="CP34" s="201"/>
      <c r="CQ34" s="200"/>
      <c r="CR34" s="201"/>
    </row>
    <row r="35" spans="1:96 16384:16384" x14ac:dyDescent="0.2">
      <c r="A35" s="15" t="s">
        <v>43</v>
      </c>
      <c r="C35" s="200">
        <v>369.1275167785235</v>
      </c>
      <c r="D35" s="201">
        <f>+C48</f>
        <v>375.83892617449663</v>
      </c>
      <c r="E35" s="200">
        <f>+D48</f>
        <v>370.73825503355704</v>
      </c>
      <c r="F35" s="201">
        <f>+E48</f>
        <v>353.82550335570471</v>
      </c>
      <c r="G35" s="202"/>
      <c r="H35" s="200">
        <f>F48</f>
        <v>367.11409395973152</v>
      </c>
      <c r="I35" s="201">
        <f>H48</f>
        <v>372.48322147651004</v>
      </c>
      <c r="J35" s="200">
        <f>I48</f>
        <v>348.5906040268456</v>
      </c>
      <c r="K35" s="201">
        <f>J48</f>
        <v>359.32885906040264</v>
      </c>
      <c r="L35" s="202"/>
      <c r="M35" s="200">
        <f>K48</f>
        <v>376.6442953020134</v>
      </c>
      <c r="N35" s="201">
        <f>+M48</f>
        <v>390.20134228187914</v>
      </c>
      <c r="O35" s="200">
        <f>+N48</f>
        <v>385.50335570469792</v>
      </c>
      <c r="P35" s="201">
        <f>+O48</f>
        <v>401.2080536912751</v>
      </c>
      <c r="Q35" s="202"/>
      <c r="R35" s="200">
        <f>+P48</f>
        <v>440.67114093959725</v>
      </c>
      <c r="S35" s="201">
        <f>+R48</f>
        <v>453.15436241610735</v>
      </c>
      <c r="T35" s="200">
        <f>+S48</f>
        <v>455.97315436241604</v>
      </c>
      <c r="U35" s="201">
        <f>+T48</f>
        <v>489.12751677852344</v>
      </c>
      <c r="V35" s="202"/>
      <c r="W35" s="200">
        <f>+U48</f>
        <v>465.06040268456371</v>
      </c>
      <c r="X35" s="201">
        <f>+W48</f>
        <v>467.47651006711402</v>
      </c>
      <c r="Y35" s="200">
        <f>+X48</f>
        <v>475.39597315436237</v>
      </c>
      <c r="Z35" s="201">
        <f>+Y48</f>
        <v>480.3624161073825</v>
      </c>
      <c r="AA35" s="200"/>
      <c r="AB35" s="200">
        <f>+Z48</f>
        <v>501.97315436241604</v>
      </c>
      <c r="AC35" s="201">
        <f>+AB48</f>
        <v>514.32214765100662</v>
      </c>
      <c r="AD35" s="200">
        <f>+AC48</f>
        <v>543.98657718120796</v>
      </c>
      <c r="AE35" s="201">
        <f>+AD48</f>
        <v>536.73825503355692</v>
      </c>
      <c r="AF35" s="200"/>
      <c r="AG35" s="200">
        <f>+AE48</f>
        <v>551.9060402684562</v>
      </c>
      <c r="AH35" s="201">
        <f>+AG48</f>
        <v>536.0671140939595</v>
      </c>
      <c r="AI35" s="200">
        <f>+AH48</f>
        <v>535.3959731543622</v>
      </c>
      <c r="AJ35" s="201">
        <f>+AI48</f>
        <v>537.67785234899316</v>
      </c>
      <c r="AK35" s="200"/>
      <c r="AL35" s="200">
        <f>+AJ48</f>
        <v>545.73154362416096</v>
      </c>
      <c r="AM35" s="201">
        <f>+AL48</f>
        <v>553.24832214765081</v>
      </c>
      <c r="AN35" s="200">
        <f>+AM48</f>
        <v>745.99999999999977</v>
      </c>
      <c r="AO35" s="201">
        <f>+AN48</f>
        <v>759.28859060402669</v>
      </c>
      <c r="AP35" s="200"/>
      <c r="AQ35" s="227">
        <f>+AO48</f>
        <v>770.02684563758373</v>
      </c>
      <c r="AR35" s="201">
        <f>+AQ48</f>
        <v>748.81879194630847</v>
      </c>
      <c r="AS35" s="200">
        <f>+AR48</f>
        <v>752.97986577181177</v>
      </c>
      <c r="AT35" s="201">
        <f>+AS48</f>
        <v>754.05369127516747</v>
      </c>
      <c r="AU35" s="200"/>
      <c r="AV35" s="227">
        <f>+AT48</f>
        <v>761.57046979865731</v>
      </c>
      <c r="AW35" s="201">
        <f>+AV48</f>
        <v>752.44295302013381</v>
      </c>
      <c r="AX35" s="200">
        <f>+AW48</f>
        <v>763.85234899328816</v>
      </c>
      <c r="AY35" s="201">
        <f>+AX48</f>
        <v>794.45637583892574</v>
      </c>
      <c r="AZ35" s="200"/>
      <c r="BA35" s="227">
        <f>+AY48</f>
        <v>801.9731543624157</v>
      </c>
      <c r="BB35" s="201">
        <f>+BA48</f>
        <v>847.87919463087201</v>
      </c>
      <c r="BC35" s="200">
        <f>+BB48</f>
        <v>803.44966442952966</v>
      </c>
      <c r="BD35" s="201">
        <f>+BC48</f>
        <v>799.69127516778474</v>
      </c>
      <c r="BE35" s="200"/>
      <c r="BF35" s="227">
        <f>+BD48</f>
        <v>809.45127516778484</v>
      </c>
      <c r="BG35" s="201">
        <f>+BF48</f>
        <v>802.95227516778493</v>
      </c>
      <c r="BH35" s="200">
        <f>+BG48</f>
        <v>801.65227516778498</v>
      </c>
      <c r="BI35" s="201">
        <f>+BH48</f>
        <v>760.15227516778498</v>
      </c>
      <c r="BJ35" s="200"/>
      <c r="BK35" s="227">
        <f>+BI48</f>
        <v>951.35227516778491</v>
      </c>
      <c r="BL35" s="201">
        <f>+BK48</f>
        <v>971.45227516778493</v>
      </c>
      <c r="BM35" s="200">
        <f>+BL48</f>
        <v>982.15227516778498</v>
      </c>
      <c r="BN35" s="201">
        <f>+BM48</f>
        <v>993.252275167785</v>
      </c>
      <c r="BO35" s="200"/>
      <c r="BP35" s="227">
        <f>+BN48</f>
        <v>816.25227516778523</v>
      </c>
      <c r="BQ35" s="201">
        <f>+BP48</f>
        <v>774.85227516778525</v>
      </c>
      <c r="BR35" s="200">
        <f>+BQ48</f>
        <v>767.15227516778532</v>
      </c>
      <c r="BS35" s="201">
        <f>+BR48</f>
        <v>924.45227516778527</v>
      </c>
      <c r="BT35" s="200"/>
      <c r="BU35" s="227">
        <f>+BS48</f>
        <v>895.55227516778518</v>
      </c>
      <c r="BV35" s="201">
        <f>+BU48</f>
        <v>868.15227516778521</v>
      </c>
      <c r="BW35" s="200">
        <f>+BV48</f>
        <v>844.05227516778518</v>
      </c>
      <c r="BX35" s="201">
        <f>+BW48</f>
        <v>806.25227516778511</v>
      </c>
      <c r="BZ35" s="227">
        <f>+BX48</f>
        <v>803.75227516778511</v>
      </c>
      <c r="CA35" s="201">
        <f>+BZ48</f>
        <v>723.85227516778514</v>
      </c>
      <c r="CB35" s="200">
        <f>+CA48</f>
        <v>862.15227516778521</v>
      </c>
      <c r="CC35" s="201">
        <f>+CB48</f>
        <v>853.25227516778511</v>
      </c>
      <c r="CE35" s="227">
        <f>+CC48</f>
        <v>1076.3522751677851</v>
      </c>
      <c r="CF35" s="201">
        <f>+CE48</f>
        <v>1109.1522751677851</v>
      </c>
      <c r="CG35" s="200">
        <f>+CF48</f>
        <v>1161.952275167785</v>
      </c>
      <c r="CH35" s="201">
        <f>+CG48</f>
        <v>1129.2522751677852</v>
      </c>
      <c r="CJ35" s="227">
        <f>+CH48</f>
        <v>1159.8522751677851</v>
      </c>
      <c r="CK35" s="201">
        <f>+CJ48</f>
        <v>1215.9522751677853</v>
      </c>
      <c r="CL35" s="200">
        <f>+CK48</f>
        <v>1101.1522751677851</v>
      </c>
      <c r="CM35" s="201">
        <f>+CL48</f>
        <v>1082.1522751677851</v>
      </c>
      <c r="CO35" s="227">
        <f>+CM48</f>
        <v>1143.752275167785</v>
      </c>
      <c r="CP35" s="201">
        <f>+CO48</f>
        <v>1170.1522751677851</v>
      </c>
      <c r="CQ35" s="200">
        <f>+CP48</f>
        <v>1099.0522751677852</v>
      </c>
      <c r="CR35" s="201"/>
    </row>
    <row r="36" spans="1:96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>
        <v>0</v>
      </c>
      <c r="CO36" s="228">
        <v>0</v>
      </c>
      <c r="CP36" s="204">
        <v>0</v>
      </c>
      <c r="CQ36" s="203">
        <v>0</v>
      </c>
      <c r="CR36" s="204"/>
    </row>
    <row r="37" spans="1:96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>
        <f>+CM35+CM36</f>
        <v>1082.1522751677851</v>
      </c>
      <c r="CO37" s="227">
        <f>SUM(CO35:CO36)</f>
        <v>1143.752275167785</v>
      </c>
      <c r="CP37" s="201">
        <f>+CP35+CP36</f>
        <v>1170.1522751677851</v>
      </c>
      <c r="CQ37" s="227">
        <f>+CQ35+CQ36</f>
        <v>1099.0522751677852</v>
      </c>
      <c r="CR37" s="201"/>
    </row>
    <row r="38" spans="1:96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>
        <f>+' Financial Highlights'!DD19</f>
        <v>22.500000000000007</v>
      </c>
      <c r="CO38" s="227">
        <v>27.6</v>
      </c>
      <c r="CP38" s="201">
        <v>38</v>
      </c>
      <c r="CQ38" s="227">
        <v>25</v>
      </c>
      <c r="CR38" s="201"/>
    </row>
    <row r="39" spans="1:96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227">
        <v>0</v>
      </c>
      <c r="CP39" s="201"/>
      <c r="CQ39" s="229"/>
      <c r="CR39" s="201"/>
    </row>
    <row r="40" spans="1:96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>
        <f>37.7+1.4</f>
        <v>39.1</v>
      </c>
      <c r="CO40" s="227">
        <f>25.9-8.4-8.1</f>
        <v>9.4</v>
      </c>
      <c r="CP40" s="201">
        <f>-32.8-CO40</f>
        <v>-42.199999999999996</v>
      </c>
      <c r="CQ40" s="229">
        <v>10</v>
      </c>
      <c r="CR40" s="201"/>
    </row>
    <row r="41" spans="1:96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227">
        <f>-4.7+0.4</f>
        <v>-4.3</v>
      </c>
      <c r="CP41" s="201">
        <f>-4.6-CO41</f>
        <v>-0.29999999999999982</v>
      </c>
      <c r="CQ41" s="229">
        <f>-4.6-CO41-CP41</f>
        <v>0</v>
      </c>
      <c r="CR41" s="201"/>
    </row>
    <row r="42" spans="1:96 16384:16384" x14ac:dyDescent="0.2">
      <c r="A42" s="15" t="s">
        <v>213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/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  <c r="CO42" s="227">
        <f>-9.3+3</f>
        <v>-6.3000000000000007</v>
      </c>
      <c r="CP42" s="201">
        <v>-66.599999999999994</v>
      </c>
      <c r="CQ42" s="229">
        <v>38.5</v>
      </c>
      <c r="CR42" s="201"/>
    </row>
    <row r="43" spans="1:96 16384:16384" x14ac:dyDescent="0.2">
      <c r="A43" s="15" t="s">
        <v>176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>
        <f>150-1.7</f>
        <v>148.30000000000001</v>
      </c>
      <c r="BS43" s="201"/>
      <c r="BT43" s="200"/>
      <c r="BU43" s="227"/>
      <c r="BV43" s="201"/>
      <c r="BW43" s="229"/>
      <c r="BX43" s="201"/>
      <c r="BZ43" s="227"/>
      <c r="CA43" s="201"/>
      <c r="CB43" s="229"/>
      <c r="CC43" s="201"/>
      <c r="CE43" s="227"/>
      <c r="CF43" s="201"/>
      <c r="CG43" s="229"/>
      <c r="CH43" s="201"/>
      <c r="CJ43" s="227"/>
      <c r="CK43" s="201"/>
      <c r="CL43" s="229">
        <v>-7.4</v>
      </c>
      <c r="CM43" s="201"/>
      <c r="CO43" s="227"/>
      <c r="CP43" s="201"/>
      <c r="CQ43" s="229"/>
      <c r="CR43" s="201"/>
    </row>
    <row r="44" spans="1:96 16384:16384" x14ac:dyDescent="0.2">
      <c r="A44" s="15" t="s">
        <v>178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/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>
        <v>-8.1</v>
      </c>
      <c r="BX44" s="201"/>
      <c r="BZ44" s="227"/>
      <c r="CA44" s="201"/>
      <c r="CB44" s="229">
        <v>-8.1</v>
      </c>
      <c r="CC44" s="201"/>
      <c r="CE44" s="227"/>
      <c r="CF44" s="201"/>
      <c r="CG44" s="229">
        <v>-8.1</v>
      </c>
      <c r="CH44" s="201"/>
      <c r="CJ44" s="227"/>
      <c r="CK44" s="201"/>
      <c r="CL44" s="229"/>
      <c r="CM44" s="201"/>
      <c r="CO44" s="227"/>
      <c r="CP44" s="201"/>
      <c r="CQ44" s="229">
        <v>-9.1</v>
      </c>
      <c r="CR44" s="201"/>
    </row>
    <row r="45" spans="1:96 16384:16384" x14ac:dyDescent="0.2">
      <c r="A45" s="15" t="s">
        <v>140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>
        <v>184.8</v>
      </c>
      <c r="BJ45" s="227"/>
      <c r="BK45" s="227"/>
      <c r="BL45" s="201"/>
      <c r="BM45" s="229"/>
      <c r="BN45" s="201"/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>
        <v>89.2</v>
      </c>
      <c r="CB45" s="229"/>
      <c r="CC45" s="201">
        <v>169.4</v>
      </c>
      <c r="CE45" s="227"/>
      <c r="CF45" s="201"/>
      <c r="CG45" s="229"/>
      <c r="CH45" s="201"/>
      <c r="CJ45" s="227"/>
      <c r="CK45" s="201"/>
      <c r="CL45" s="229"/>
      <c r="CM45" s="201"/>
      <c r="CO45" s="227"/>
      <c r="CP45" s="201"/>
      <c r="CQ45" s="229">
        <v>357.5</v>
      </c>
      <c r="CR45" s="201"/>
    </row>
    <row r="46" spans="1:96 16384:16384" x14ac:dyDescent="0.2">
      <c r="A46" s="15" t="s">
        <v>172</v>
      </c>
      <c r="C46" s="200"/>
      <c r="D46" s="201"/>
      <c r="E46" s="200"/>
      <c r="F46" s="201"/>
      <c r="G46" s="202"/>
      <c r="H46" s="200"/>
      <c r="I46" s="201"/>
      <c r="J46" s="200"/>
      <c r="K46" s="201"/>
      <c r="L46" s="202"/>
      <c r="M46" s="200"/>
      <c r="N46" s="201"/>
      <c r="O46" s="200"/>
      <c r="P46" s="201"/>
      <c r="Q46" s="202"/>
      <c r="R46" s="200"/>
      <c r="S46" s="201"/>
      <c r="T46" s="200"/>
      <c r="U46" s="201"/>
      <c r="V46" s="202"/>
      <c r="W46" s="227"/>
      <c r="X46" s="201"/>
      <c r="Y46" s="227"/>
      <c r="Z46" s="201"/>
      <c r="AA46" s="200"/>
      <c r="AB46" s="227"/>
      <c r="AC46" s="201"/>
      <c r="AD46" s="227"/>
      <c r="AE46" s="201"/>
      <c r="AF46" s="200"/>
      <c r="AG46" s="227"/>
      <c r="AH46" s="201"/>
      <c r="AI46" s="227"/>
      <c r="AJ46" s="201"/>
      <c r="AK46" s="200"/>
      <c r="AL46" s="227"/>
      <c r="AM46" s="201"/>
      <c r="AN46" s="227"/>
      <c r="AO46" s="201"/>
      <c r="AP46" s="200"/>
      <c r="AQ46" s="227"/>
      <c r="AR46" s="201"/>
      <c r="AS46" s="227"/>
      <c r="AT46" s="201"/>
      <c r="AU46" s="200"/>
      <c r="AV46" s="227"/>
      <c r="AW46" s="201"/>
      <c r="AX46" s="227"/>
      <c r="AY46" s="201"/>
      <c r="AZ46" s="200"/>
      <c r="BA46" s="227"/>
      <c r="BB46" s="201"/>
      <c r="BC46" s="227"/>
      <c r="BD46" s="201"/>
      <c r="BE46" s="200"/>
      <c r="BF46" s="227"/>
      <c r="BG46" s="201"/>
      <c r="BH46" s="227"/>
      <c r="BI46" s="201"/>
      <c r="BJ46" s="227"/>
      <c r="BK46" s="227"/>
      <c r="BL46" s="201"/>
      <c r="BM46" s="229">
        <v>0</v>
      </c>
      <c r="BN46" s="201">
        <v>-1039.3</v>
      </c>
      <c r="BO46" s="200"/>
      <c r="BP46" s="227"/>
      <c r="BQ46" s="201"/>
      <c r="BR46" s="229"/>
      <c r="BS46" s="201"/>
      <c r="BT46" s="200"/>
      <c r="BU46" s="227"/>
      <c r="BV46" s="201"/>
      <c r="BW46" s="229"/>
      <c r="BX46" s="201"/>
      <c r="BZ46" s="227"/>
      <c r="CA46" s="201"/>
      <c r="CB46" s="229"/>
      <c r="CC46" s="201"/>
      <c r="CE46" s="227"/>
      <c r="CF46" s="201"/>
      <c r="CG46" s="229"/>
      <c r="CH46" s="201"/>
      <c r="CJ46" s="227"/>
      <c r="CK46" s="201"/>
      <c r="CL46" s="229"/>
      <c r="CM46" s="201"/>
      <c r="CO46" s="227"/>
      <c r="CP46" s="201"/>
      <c r="CQ46" s="229"/>
      <c r="CR46" s="201"/>
    </row>
    <row r="47" spans="1:96 16384:16384" s="98" customFormat="1" x14ac:dyDescent="0.2">
      <c r="A47" s="98" t="s">
        <v>79</v>
      </c>
      <c r="B47" s="99"/>
      <c r="C47" s="203">
        <v>0</v>
      </c>
      <c r="D47" s="204">
        <v>-26.308724832214764</v>
      </c>
      <c r="E47" s="203">
        <v>0</v>
      </c>
      <c r="F47" s="204">
        <v>0</v>
      </c>
      <c r="G47" s="205"/>
      <c r="H47" s="203">
        <v>0</v>
      </c>
      <c r="I47" s="204">
        <v>-39.463087248322147</v>
      </c>
      <c r="J47" s="203">
        <v>0</v>
      </c>
      <c r="K47" s="204">
        <v>0</v>
      </c>
      <c r="L47" s="205"/>
      <c r="M47" s="203">
        <v>0</v>
      </c>
      <c r="N47" s="204">
        <v>-31.677852348993287</v>
      </c>
      <c r="O47" s="203">
        <v>0</v>
      </c>
      <c r="P47" s="204">
        <v>0</v>
      </c>
      <c r="Q47" s="205"/>
      <c r="R47" s="203">
        <v>0</v>
      </c>
      <c r="S47" s="204">
        <v>-34.899328859060404</v>
      </c>
      <c r="T47" s="203">
        <v>0</v>
      </c>
      <c r="U47" s="204">
        <v>0</v>
      </c>
      <c r="V47" s="205"/>
      <c r="W47" s="203">
        <v>0</v>
      </c>
      <c r="X47" s="204">
        <v>0</v>
      </c>
      <c r="Y47" s="230">
        <v>0</v>
      </c>
      <c r="Z47" s="204">
        <v>0</v>
      </c>
      <c r="AA47" s="203"/>
      <c r="AB47" s="203">
        <v>-11.140939597315436</v>
      </c>
      <c r="AC47" s="204">
        <v>0</v>
      </c>
      <c r="AD47" s="230">
        <v>0</v>
      </c>
      <c r="AE47" s="204">
        <v>0</v>
      </c>
      <c r="AF47" s="203"/>
      <c r="AG47" s="203">
        <v>-6.3087248322147653</v>
      </c>
      <c r="AH47" s="204">
        <v>0</v>
      </c>
      <c r="AI47" s="230">
        <v>0</v>
      </c>
      <c r="AJ47" s="204">
        <v>0</v>
      </c>
      <c r="AK47" s="203"/>
      <c r="AL47" s="203">
        <v>-6.4429530201342278</v>
      </c>
      <c r="AM47" s="204">
        <v>0</v>
      </c>
      <c r="AN47" s="230">
        <v>0</v>
      </c>
      <c r="AO47" s="204">
        <v>0</v>
      </c>
      <c r="AP47" s="203"/>
      <c r="AQ47" s="228">
        <v>-25.63758389261745</v>
      </c>
      <c r="AR47" s="204">
        <v>0</v>
      </c>
      <c r="AS47" s="230">
        <v>0</v>
      </c>
      <c r="AT47" s="204">
        <v>0</v>
      </c>
      <c r="AU47" s="203"/>
      <c r="AV47" s="228">
        <v>-11.275167785234899</v>
      </c>
      <c r="AW47" s="204">
        <v>0</v>
      </c>
      <c r="AX47" s="230">
        <v>0</v>
      </c>
      <c r="AY47" s="204">
        <v>0</v>
      </c>
      <c r="AZ47" s="203"/>
      <c r="BA47" s="228">
        <v>-13.020134228187919</v>
      </c>
      <c r="BB47" s="204">
        <v>0</v>
      </c>
      <c r="BC47" s="230">
        <v>0</v>
      </c>
      <c r="BD47" s="204">
        <v>0</v>
      </c>
      <c r="BE47" s="203"/>
      <c r="BF47" s="228">
        <v>-13</v>
      </c>
      <c r="BG47" s="204">
        <v>0</v>
      </c>
      <c r="BH47" s="230">
        <v>0</v>
      </c>
      <c r="BI47" s="204">
        <v>0</v>
      </c>
      <c r="BJ47" s="228"/>
      <c r="BK47" s="228">
        <v>0</v>
      </c>
      <c r="BL47" s="204">
        <v>0</v>
      </c>
      <c r="BM47" s="230">
        <v>0</v>
      </c>
      <c r="BN47" s="204"/>
      <c r="BO47" s="203"/>
      <c r="BP47" s="228"/>
      <c r="BQ47" s="204"/>
      <c r="BR47" s="230"/>
      <c r="BS47" s="204"/>
      <c r="BT47" s="203"/>
      <c r="BU47" s="228"/>
      <c r="BV47" s="204"/>
      <c r="BW47" s="230"/>
      <c r="BX47" s="204"/>
      <c r="BZ47" s="228"/>
      <c r="CA47" s="204"/>
      <c r="CB47" s="230"/>
      <c r="CC47" s="204"/>
      <c r="CE47" s="228"/>
      <c r="CF47" s="204"/>
      <c r="CG47" s="230"/>
      <c r="CH47" s="204"/>
      <c r="CJ47" s="228"/>
      <c r="CK47" s="204"/>
      <c r="CL47" s="230"/>
      <c r="CM47" s="204"/>
      <c r="CO47" s="228"/>
      <c r="CP47" s="204"/>
      <c r="CQ47" s="230"/>
      <c r="CR47" s="204"/>
    </row>
    <row r="48" spans="1:96 16384:16384" s="182" customFormat="1" x14ac:dyDescent="0.2">
      <c r="A48" s="182" t="s">
        <v>107</v>
      </c>
      <c r="B48" s="181"/>
      <c r="C48" s="231">
        <f>SUM(C37:C47)</f>
        <v>375.83892617449663</v>
      </c>
      <c r="D48" s="232">
        <f>SUM(D37:D47)</f>
        <v>370.73825503355704</v>
      </c>
      <c r="E48" s="231">
        <f>SUM(E37:E47)</f>
        <v>353.82550335570471</v>
      </c>
      <c r="F48" s="232">
        <f>SUM(F37:F47)</f>
        <v>367.11409395973152</v>
      </c>
      <c r="G48" s="233"/>
      <c r="H48" s="231">
        <f>SUM(H37:H47)</f>
        <v>372.48322147651004</v>
      </c>
      <c r="I48" s="232">
        <f>SUM(I37:I47)</f>
        <v>348.5906040268456</v>
      </c>
      <c r="J48" s="231">
        <f>SUM(J37:J47)</f>
        <v>359.32885906040264</v>
      </c>
      <c r="K48" s="232">
        <f>SUM(K37:K47)</f>
        <v>376.6442953020134</v>
      </c>
      <c r="L48" s="233"/>
      <c r="M48" s="231">
        <f>SUM(M37:M47)</f>
        <v>390.20134228187914</v>
      </c>
      <c r="N48" s="232">
        <f>SUM(N37:N47)</f>
        <v>385.50335570469792</v>
      </c>
      <c r="O48" s="231">
        <f>SUM(O37:O47)</f>
        <v>401.2080536912751</v>
      </c>
      <c r="P48" s="232">
        <f>SUM(P37:P47)</f>
        <v>440.67114093959725</v>
      </c>
      <c r="Q48" s="233"/>
      <c r="R48" s="231">
        <f>SUM(R37:R47)</f>
        <v>453.15436241610735</v>
      </c>
      <c r="S48" s="232">
        <f>SUM(S37:S47)</f>
        <v>455.97315436241604</v>
      </c>
      <c r="T48" s="231">
        <f>SUM(T37:T47)</f>
        <v>489.12751677852344</v>
      </c>
      <c r="U48" s="232">
        <f>SUM(U37:U47)</f>
        <v>465.06040268456371</v>
      </c>
      <c r="V48" s="233"/>
      <c r="W48" s="231">
        <f>SUM(W37:W47)</f>
        <v>467.47651006711402</v>
      </c>
      <c r="X48" s="232">
        <f>SUM(X37:X47)</f>
        <v>475.39597315436237</v>
      </c>
      <c r="Y48" s="231">
        <f>SUM(Y37:Y47)</f>
        <v>480.3624161073825</v>
      </c>
      <c r="Z48" s="232">
        <f>SUM(Z37:Z47)</f>
        <v>501.97315436241604</v>
      </c>
      <c r="AA48" s="231"/>
      <c r="AB48" s="231">
        <f>SUM(AB37:AB47)</f>
        <v>514.32214765100662</v>
      </c>
      <c r="AC48" s="232">
        <f>SUM(AC37:AC47)</f>
        <v>543.98657718120796</v>
      </c>
      <c r="AD48" s="231">
        <f>SUM(AD37:AD47)</f>
        <v>536.73825503355692</v>
      </c>
      <c r="AE48" s="232">
        <f>SUM(AE37:AE47)</f>
        <v>551.9060402684562</v>
      </c>
      <c r="AF48" s="231"/>
      <c r="AG48" s="231">
        <f>SUM(AG37:AG47)</f>
        <v>536.0671140939595</v>
      </c>
      <c r="AH48" s="232">
        <f>SUM(AH37:AH47)</f>
        <v>535.3959731543622</v>
      </c>
      <c r="AI48" s="231">
        <f>SUM(AI37:AI47)</f>
        <v>537.67785234899316</v>
      </c>
      <c r="AJ48" s="232">
        <f>SUM(AJ37:AJ47)</f>
        <v>545.73154362416096</v>
      </c>
      <c r="AK48" s="231"/>
      <c r="AL48" s="231">
        <f>SUM(AL37:AL47)</f>
        <v>553.24832214765081</v>
      </c>
      <c r="AM48" s="231">
        <f>SUM(AM37:AM47)</f>
        <v>745.99999999999977</v>
      </c>
      <c r="AN48" s="234">
        <f>SUM(AN37:AN47)</f>
        <v>759.28859060402669</v>
      </c>
      <c r="AO48" s="232">
        <f>SUM(AO37:AO47)</f>
        <v>770.02684563758373</v>
      </c>
      <c r="AP48" s="231"/>
      <c r="AQ48" s="234">
        <f>SUM(AQ37:AQ47)</f>
        <v>748.81879194630847</v>
      </c>
      <c r="AR48" s="232">
        <f>SUM(AR37:AR47)</f>
        <v>752.97986577181177</v>
      </c>
      <c r="AS48" s="234">
        <f>SUM(AS37:AS47)</f>
        <v>754.05369127516747</v>
      </c>
      <c r="AT48" s="232">
        <f>SUM(AT37:AT47)</f>
        <v>761.57046979865731</v>
      </c>
      <c r="AU48" s="231"/>
      <c r="AV48" s="234">
        <f>SUM(AV37:AV47)</f>
        <v>752.44295302013381</v>
      </c>
      <c r="AW48" s="232">
        <f>SUM(AW37:AW47)</f>
        <v>763.85234899328816</v>
      </c>
      <c r="AX48" s="234">
        <f>SUM(AX37:AX47)</f>
        <v>794.45637583892574</v>
      </c>
      <c r="AY48" s="232">
        <f>SUM(AY37:AY47)</f>
        <v>801.9731543624157</v>
      </c>
      <c r="AZ48" s="231"/>
      <c r="BA48" s="234">
        <f>SUM(BA37:BA47)</f>
        <v>847.87919463087201</v>
      </c>
      <c r="BB48" s="232">
        <f>SUM(BB37:BB47)</f>
        <v>803.44966442952966</v>
      </c>
      <c r="BC48" s="234">
        <f>SUM(BC37:BC47)</f>
        <v>799.69127516778474</v>
      </c>
      <c r="BD48" s="232">
        <f>SUM(BD37:BD47)</f>
        <v>809.45127516778484</v>
      </c>
      <c r="BE48" s="231"/>
      <c r="BF48" s="234">
        <f>SUM(BF37:BF47)</f>
        <v>802.95227516778493</v>
      </c>
      <c r="BG48" s="232">
        <f>SUM(BG37:BG47)</f>
        <v>801.65227516778498</v>
      </c>
      <c r="BH48" s="234">
        <f>SUM(BH37:BH47)</f>
        <v>760.15227516778498</v>
      </c>
      <c r="BI48" s="232">
        <f>SUM(BI37:BI47)</f>
        <v>951.35227516778491</v>
      </c>
      <c r="BJ48" s="231"/>
      <c r="BK48" s="234">
        <f>SUM(BK37:BK47)</f>
        <v>971.45227516778493</v>
      </c>
      <c r="BL48" s="232">
        <f>SUM(BL37:BL47)</f>
        <v>982.15227516778498</v>
      </c>
      <c r="BM48" s="234">
        <f>SUM(BM37:BM47)</f>
        <v>993.252275167785</v>
      </c>
      <c r="BN48" s="232">
        <f>SUM(BN37:BN47)</f>
        <v>816.25227516778523</v>
      </c>
      <c r="BO48" s="231"/>
      <c r="BP48" s="234">
        <f>SUM(BP37:BP47)</f>
        <v>774.85227516778525</v>
      </c>
      <c r="BQ48" s="232">
        <f>SUM(BQ37:BQ47)</f>
        <v>767.15227516778532</v>
      </c>
      <c r="BR48" s="234">
        <f>SUM(BR37:BR47)</f>
        <v>924.45227516778527</v>
      </c>
      <c r="BS48" s="232">
        <f>SUM(BS37:BS47)</f>
        <v>895.55227516778518</v>
      </c>
      <c r="BT48" s="231"/>
      <c r="BU48" s="234">
        <f>SUM(BU37:BU47)</f>
        <v>868.15227516778521</v>
      </c>
      <c r="BV48" s="232">
        <f>SUM(BV37:BV47)</f>
        <v>844.05227516778518</v>
      </c>
      <c r="BW48" s="234">
        <f>SUM(BW37:BW47)</f>
        <v>806.25227516778511</v>
      </c>
      <c r="BX48" s="232">
        <f>SUM(BX37:BX47)</f>
        <v>803.75227516778511</v>
      </c>
      <c r="BZ48" s="234">
        <f>SUM(BZ37:BZ47)</f>
        <v>723.85227516778514</v>
      </c>
      <c r="CA48" s="232">
        <f>SUM(CA37:CA47)</f>
        <v>862.15227516778521</v>
      </c>
      <c r="CB48" s="234">
        <f>SUM(CB37:CB47)</f>
        <v>853.25227516778511</v>
      </c>
      <c r="CC48" s="232">
        <f>SUM(CC37:CC47)</f>
        <v>1076.3522751677851</v>
      </c>
      <c r="CE48" s="234">
        <f>SUM(CE37:CE47)</f>
        <v>1109.1522751677851</v>
      </c>
      <c r="CF48" s="232">
        <f>SUM(CF37:CF47)</f>
        <v>1161.952275167785</v>
      </c>
      <c r="CG48" s="234">
        <f>SUM(CG37:CG47)</f>
        <v>1129.2522751677852</v>
      </c>
      <c r="CH48" s="232">
        <f>SUM(CH37:CH47)</f>
        <v>1159.8522751677851</v>
      </c>
      <c r="CJ48" s="234">
        <f>SUM(CJ37:CJ47)</f>
        <v>1215.9522751677853</v>
      </c>
      <c r="CK48" s="232">
        <f>SUM(CK37:CK47)</f>
        <v>1101.1522751677851</v>
      </c>
      <c r="CL48" s="234">
        <f>SUM(CL37:CL47)</f>
        <v>1082.1522751677851</v>
      </c>
      <c r="CM48" s="232">
        <f>SUM(CM37:CM47)</f>
        <v>1143.752275167785</v>
      </c>
      <c r="CO48" s="234">
        <f>SUM(CO37:CO47)</f>
        <v>1170.1522751677851</v>
      </c>
      <c r="CP48" s="232">
        <f>+SUM(CP37:CP47)</f>
        <v>1099.0522751677852</v>
      </c>
      <c r="CQ48" s="234">
        <f>SUM(CQ37:CQ47)</f>
        <v>1520.9522751677853</v>
      </c>
      <c r="CR48" s="232"/>
      <c r="XFD48" s="189"/>
    </row>
    <row r="49" spans="43:93" x14ac:dyDescent="0.2">
      <c r="AQ49" s="16"/>
      <c r="AR49" s="16"/>
      <c r="AV49" s="109"/>
      <c r="AW49" s="16"/>
      <c r="BA49" s="109"/>
      <c r="BB49" s="16"/>
      <c r="BF49" s="109"/>
      <c r="BG49" s="16"/>
      <c r="BK49" s="109"/>
      <c r="BL49" s="16"/>
      <c r="BP49" s="109"/>
      <c r="BQ49" s="16"/>
      <c r="BU49" s="109"/>
      <c r="BV49" s="16"/>
      <c r="BZ49" s="109"/>
      <c r="CA49" s="16"/>
      <c r="CJ49" s="16"/>
      <c r="CO49" s="16"/>
    </row>
    <row r="50" spans="43:93" x14ac:dyDescent="0.2">
      <c r="CJ50" s="16"/>
      <c r="CO50" s="16"/>
    </row>
    <row r="51" spans="43:93" x14ac:dyDescent="0.2">
      <c r="CJ51" s="16"/>
      <c r="CO51" s="16"/>
    </row>
    <row r="52" spans="43:93" x14ac:dyDescent="0.2">
      <c r="CJ52" s="16"/>
      <c r="CO52" s="16"/>
    </row>
  </sheetData>
  <mergeCells count="32">
    <mergeCell ref="CO2:CR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  <mergeCell ref="R2:U2"/>
    <mergeCell ref="BK1:BO1"/>
    <mergeCell ref="BK2:BN2"/>
    <mergeCell ref="BF1:BI1"/>
    <mergeCell ref="BF2:BI2"/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K21"/>
  <sheetViews>
    <sheetView showGridLines="0" zoomScale="90" zoomScaleNormal="90" zoomScaleSheetLayoutView="75" workbookViewId="0">
      <pane xSplit="1" ySplit="4" topLeftCell="CU5" activePane="bottomRight" state="frozen"/>
      <selection activeCell="O4" sqref="O4"/>
      <selection pane="topRight" activeCell="O4" sqref="O4"/>
      <selection pane="bottomLeft" activeCell="O4" sqref="O4"/>
      <selection pane="bottomRight" activeCell="DI11" sqref="DI1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15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15" x14ac:dyDescent="0.2">
      <c r="AQ2" s="96"/>
      <c r="AW2" s="96"/>
      <c r="BC2" s="96"/>
      <c r="BI2" s="96"/>
      <c r="BO2" s="96"/>
      <c r="BU2" s="96"/>
      <c r="BW2" s="305"/>
      <c r="BX2" s="305"/>
      <c r="BY2" s="305"/>
      <c r="BZ2" s="305"/>
      <c r="CA2" s="305"/>
      <c r="CC2" s="305"/>
      <c r="CD2" s="305"/>
      <c r="CE2" s="305"/>
      <c r="CF2" s="305"/>
      <c r="CG2" s="305"/>
      <c r="CI2" s="305"/>
      <c r="CJ2" s="305"/>
      <c r="CK2" s="305"/>
      <c r="CL2" s="305"/>
      <c r="CM2" s="305"/>
      <c r="DA2" s="305" t="s">
        <v>206</v>
      </c>
      <c r="DB2" s="305"/>
      <c r="DC2" s="305"/>
      <c r="DD2" s="305"/>
      <c r="DE2" s="305"/>
      <c r="DG2" s="305" t="s">
        <v>211</v>
      </c>
      <c r="DH2" s="305"/>
      <c r="DI2" s="305"/>
      <c r="DJ2" s="305"/>
      <c r="DK2" s="305"/>
    </row>
    <row r="3" spans="1:115" s="104" customFormat="1" x14ac:dyDescent="0.2">
      <c r="A3" s="110" t="s">
        <v>152</v>
      </c>
      <c r="C3" s="309" t="s">
        <v>111</v>
      </c>
      <c r="D3" s="310"/>
      <c r="E3" s="310"/>
      <c r="F3" s="310"/>
      <c r="G3" s="310"/>
      <c r="I3" s="309" t="s">
        <v>112</v>
      </c>
      <c r="J3" s="310"/>
      <c r="K3" s="310"/>
      <c r="L3" s="310"/>
      <c r="M3" s="310"/>
      <c r="O3" s="309" t="s">
        <v>113</v>
      </c>
      <c r="P3" s="310"/>
      <c r="Q3" s="310"/>
      <c r="R3" s="310"/>
      <c r="S3" s="310"/>
      <c r="U3" s="309" t="s">
        <v>114</v>
      </c>
      <c r="V3" s="310"/>
      <c r="W3" s="310"/>
      <c r="X3" s="310"/>
      <c r="Y3" s="310"/>
      <c r="AA3" s="309" t="s">
        <v>115</v>
      </c>
      <c r="AB3" s="310"/>
      <c r="AC3" s="310"/>
      <c r="AD3" s="310"/>
      <c r="AE3" s="310"/>
      <c r="AG3" s="309" t="s">
        <v>116</v>
      </c>
      <c r="AH3" s="310"/>
      <c r="AI3" s="310"/>
      <c r="AJ3" s="310"/>
      <c r="AK3" s="310"/>
      <c r="AM3" s="309" t="s">
        <v>121</v>
      </c>
      <c r="AN3" s="310"/>
      <c r="AO3" s="310"/>
      <c r="AP3" s="310"/>
      <c r="AQ3" s="310"/>
      <c r="AS3" s="309" t="s">
        <v>120</v>
      </c>
      <c r="AT3" s="310"/>
      <c r="AU3" s="310"/>
      <c r="AV3" s="310"/>
      <c r="AW3" s="310"/>
      <c r="AY3" s="309" t="s">
        <v>119</v>
      </c>
      <c r="AZ3" s="310"/>
      <c r="BA3" s="310"/>
      <c r="BB3" s="310"/>
      <c r="BC3" s="310"/>
      <c r="BE3" s="309" t="s">
        <v>118</v>
      </c>
      <c r="BF3" s="310"/>
      <c r="BG3" s="310"/>
      <c r="BH3" s="310"/>
      <c r="BI3" s="310"/>
      <c r="BK3" s="309" t="s">
        <v>117</v>
      </c>
      <c r="BL3" s="310"/>
      <c r="BM3" s="310"/>
      <c r="BN3" s="310"/>
      <c r="BO3" s="310"/>
      <c r="BQ3" s="309" t="s">
        <v>131</v>
      </c>
      <c r="BR3" s="310"/>
      <c r="BS3" s="310"/>
      <c r="BT3" s="310"/>
      <c r="BU3" s="310"/>
      <c r="BW3" s="309" t="s">
        <v>159</v>
      </c>
      <c r="BX3" s="310"/>
      <c r="BY3" s="310"/>
      <c r="BZ3" s="310"/>
      <c r="CA3" s="310"/>
      <c r="CC3" s="309" t="s">
        <v>173</v>
      </c>
      <c r="CD3" s="310"/>
      <c r="CE3" s="310"/>
      <c r="CF3" s="310"/>
      <c r="CG3" s="310"/>
      <c r="CI3" s="309" t="s">
        <v>177</v>
      </c>
      <c r="CJ3" s="310"/>
      <c r="CK3" s="310"/>
      <c r="CL3" s="310"/>
      <c r="CM3" s="310"/>
      <c r="CO3" s="309" t="s">
        <v>179</v>
      </c>
      <c r="CP3" s="310"/>
      <c r="CQ3" s="310"/>
      <c r="CR3" s="310"/>
      <c r="CS3" s="310"/>
      <c r="CU3" s="309" t="s">
        <v>200</v>
      </c>
      <c r="CV3" s="310"/>
      <c r="CW3" s="310"/>
      <c r="CX3" s="310"/>
      <c r="CY3" s="310"/>
      <c r="DA3" s="309" t="s">
        <v>205</v>
      </c>
      <c r="DB3" s="310"/>
      <c r="DC3" s="310"/>
      <c r="DD3" s="310"/>
      <c r="DE3" s="310"/>
      <c r="DG3" s="309" t="s">
        <v>210</v>
      </c>
      <c r="DH3" s="310"/>
      <c r="DI3" s="310"/>
      <c r="DJ3" s="310"/>
      <c r="DK3" s="310"/>
    </row>
    <row r="4" spans="1:115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  <c r="DG4" s="186" t="s">
        <v>9</v>
      </c>
      <c r="DH4" s="186" t="s">
        <v>10</v>
      </c>
      <c r="DI4" s="186" t="s">
        <v>11</v>
      </c>
      <c r="DJ4" s="186" t="s">
        <v>12</v>
      </c>
      <c r="DK4" s="186" t="s">
        <v>13</v>
      </c>
    </row>
    <row r="5" spans="1:11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  <c r="DK5" s="121"/>
    </row>
    <row r="6" spans="1:11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D6" s="15">
        <f>+'Segment Data 2017-2023'!AJ38</f>
        <v>39.700000000000003</v>
      </c>
      <c r="DE6" s="39">
        <f>SUM(DA6:DD6)</f>
        <v>154.6</v>
      </c>
      <c r="DG6" s="15">
        <f>+'Segment Data 2017-2023'!AM38</f>
        <v>56.9</v>
      </c>
      <c r="DH6" s="15">
        <f>+'Segment Data 2017-2023'!AN38</f>
        <v>58</v>
      </c>
      <c r="DI6" s="15">
        <f>+'Segment Data 2017-2023'!AO38</f>
        <v>76.5</v>
      </c>
      <c r="DK6" s="39"/>
    </row>
    <row r="7" spans="1:115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D7" s="15">
        <v>13.5</v>
      </c>
      <c r="DE7" s="39">
        <f>SUM(DA7:DD7)</f>
        <v>8.4999999999999982</v>
      </c>
      <c r="DG7" s="15">
        <v>4.3</v>
      </c>
      <c r="DH7" s="15">
        <v>11.3</v>
      </c>
      <c r="DI7" s="15">
        <v>-13.2</v>
      </c>
      <c r="DK7" s="39"/>
    </row>
    <row r="8" spans="1:115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  <c r="DG8" s="15">
        <v>-1.4</v>
      </c>
      <c r="DH8" s="15">
        <v>-0.2</v>
      </c>
      <c r="DI8" s="15">
        <v>3.9</v>
      </c>
      <c r="DK8" s="39"/>
    </row>
    <row r="9" spans="1:115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  <c r="DK9" s="39"/>
    </row>
    <row r="10" spans="1:115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>
        <v>149.30000000000001</v>
      </c>
      <c r="DE10" s="39">
        <f>SUM(DA10:DD10)</f>
        <v>135.1</v>
      </c>
      <c r="DG10" s="111">
        <f>-122.5-3.9</f>
        <v>-126.4</v>
      </c>
      <c r="DH10" s="111">
        <f>251.2+0.6</f>
        <v>251.79999999999998</v>
      </c>
      <c r="DI10" s="111">
        <f>88.9-5.5</f>
        <v>83.4</v>
      </c>
      <c r="DJ10" s="111"/>
      <c r="DK10" s="39"/>
    </row>
    <row r="11" spans="1:115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202.5</v>
      </c>
      <c r="DE11" s="113">
        <f>SUM(DE6:DE10)</f>
        <v>298.2</v>
      </c>
      <c r="DG11" s="112">
        <f>SUM(DG6:DG10)</f>
        <v>-66.600000000000009</v>
      </c>
      <c r="DH11" s="112">
        <f>SUM(DH6:DH10)</f>
        <v>320.89999999999998</v>
      </c>
      <c r="DI11" s="112">
        <f>SUM(DI6:DI10)</f>
        <v>150.60000000000002</v>
      </c>
      <c r="DJ11" s="112"/>
      <c r="DK11" s="113"/>
    </row>
    <row r="12" spans="1:11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  <c r="DK12" s="117"/>
    </row>
    <row r="13" spans="1:115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D13" s="15">
        <v>0</v>
      </c>
      <c r="DE13" s="39">
        <f t="shared" ref="DE13:DE18" si="7">SUM(DA13:DD13)</f>
        <v>-15.700000000000001</v>
      </c>
      <c r="DG13" s="15">
        <v>0</v>
      </c>
      <c r="DH13" s="15">
        <v>-9.1</v>
      </c>
      <c r="DI13" s="15">
        <v>0</v>
      </c>
      <c r="DK13" s="39"/>
    </row>
    <row r="14" spans="1:115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  <c r="DK14" s="39"/>
    </row>
    <row r="15" spans="1:115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D15" s="15">
        <v>-47.8</v>
      </c>
      <c r="DE15" s="39">
        <f t="shared" si="7"/>
        <v>-154.10000000000002</v>
      </c>
      <c r="DG15" s="15">
        <f>-23.2+0.2</f>
        <v>-23</v>
      </c>
      <c r="DH15" s="15">
        <v>-22.3</v>
      </c>
      <c r="DI15" s="15">
        <v>-52.3</v>
      </c>
      <c r="DK15" s="39"/>
    </row>
    <row r="16" spans="1:115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  <c r="DK16" s="39"/>
    </row>
    <row r="17" spans="1:115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  <c r="DK17" s="39"/>
    </row>
    <row r="18" spans="1:115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>
        <v>-13.1</v>
      </c>
      <c r="DE18" s="39">
        <f t="shared" si="7"/>
        <v>-35</v>
      </c>
      <c r="DG18" s="104">
        <v>-8</v>
      </c>
      <c r="DH18" s="104">
        <v>-8.1</v>
      </c>
      <c r="DI18" s="104">
        <v>-7.6</v>
      </c>
      <c r="DJ18" s="104"/>
      <c r="DK18" s="39"/>
    </row>
    <row r="19" spans="1:115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-41</v>
      </c>
      <c r="DD19" s="112">
        <f t="shared" si="9"/>
        <v>-60.9</v>
      </c>
      <c r="DE19" s="113">
        <f>SUM(DE13:DE18)</f>
        <v>-204.8</v>
      </c>
      <c r="DG19" s="112">
        <f>SUM(DG13:DG18)</f>
        <v>-31</v>
      </c>
      <c r="DH19" s="112">
        <f>SUM(DH13:DH18)</f>
        <v>-39.5</v>
      </c>
      <c r="DI19" s="112">
        <f>SUM(DI13:DI18)</f>
        <v>-59.9</v>
      </c>
      <c r="DJ19" s="112"/>
      <c r="DK19" s="113"/>
    </row>
    <row r="20" spans="1:11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  <c r="DG20" s="116"/>
      <c r="DH20" s="116"/>
      <c r="DI20" s="116"/>
      <c r="DJ20" s="116"/>
      <c r="DK20" s="117"/>
    </row>
    <row r="21" spans="1:115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-41.4</v>
      </c>
      <c r="DD21" s="96">
        <f t="shared" si="11"/>
        <v>141.6</v>
      </c>
      <c r="DE21" s="39">
        <f>DE11+DE19</f>
        <v>93.399999999999977</v>
      </c>
      <c r="DG21" s="96">
        <f>DG11+DG19</f>
        <v>-97.600000000000009</v>
      </c>
      <c r="DH21" s="96">
        <f>DH11+DH19</f>
        <v>281.39999999999998</v>
      </c>
      <c r="DI21" s="96">
        <f>DI11+DI19</f>
        <v>90.700000000000017</v>
      </c>
      <c r="DJ21" s="96"/>
      <c r="DK21" s="39"/>
    </row>
  </sheetData>
  <mergeCells count="39">
    <mergeCell ref="DG2:DK2"/>
    <mergeCell ref="DG3:DK3"/>
    <mergeCell ref="AS3:AW3"/>
    <mergeCell ref="AY1:BC1"/>
    <mergeCell ref="I1:M1"/>
    <mergeCell ref="CC2:CG2"/>
    <mergeCell ref="CC3:CG3"/>
    <mergeCell ref="BW2:CA2"/>
    <mergeCell ref="U3:Y3"/>
    <mergeCell ref="DA3:DE3"/>
    <mergeCell ref="CU3:CY3"/>
    <mergeCell ref="BQ1:BU1"/>
    <mergeCell ref="BQ3:BU3"/>
    <mergeCell ref="AY3:BC3"/>
    <mergeCell ref="BE3:BI3"/>
    <mergeCell ref="CO3:CS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DA2:DE2"/>
    <mergeCell ref="CI1:CM1"/>
    <mergeCell ref="CI2:CM2"/>
    <mergeCell ref="CI3:CM3"/>
    <mergeCell ref="BW3:CA3"/>
    <mergeCell ref="BW1:CA1"/>
    <mergeCell ref="CC1:CG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V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V72" sqref="AV72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43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AG1" s="305" t="s">
        <v>207</v>
      </c>
      <c r="AH1" s="305"/>
      <c r="AI1" s="305"/>
      <c r="AJ1" s="305"/>
      <c r="AK1" s="305"/>
      <c r="AM1" s="305" t="s">
        <v>212</v>
      </c>
      <c r="AN1" s="305"/>
      <c r="AO1" s="305"/>
      <c r="AP1" s="305"/>
      <c r="AQ1" s="305"/>
    </row>
    <row r="2" spans="1:43" x14ac:dyDescent="0.2">
      <c r="A2" s="1" t="s">
        <v>152</v>
      </c>
      <c r="C2" s="304">
        <v>2017</v>
      </c>
      <c r="D2" s="304"/>
      <c r="E2" s="304"/>
      <c r="F2" s="304"/>
      <c r="G2" s="304"/>
      <c r="I2" s="304">
        <v>2018</v>
      </c>
      <c r="J2" s="304"/>
      <c r="K2" s="304"/>
      <c r="L2" s="304"/>
      <c r="M2" s="304"/>
      <c r="O2" s="304">
        <v>2019</v>
      </c>
      <c r="P2" s="304"/>
      <c r="Q2" s="304"/>
      <c r="R2" s="304"/>
      <c r="S2" s="304"/>
      <c r="U2" s="304">
        <v>2020</v>
      </c>
      <c r="V2" s="304"/>
      <c r="W2" s="304"/>
      <c r="X2" s="304"/>
      <c r="Y2" s="304"/>
      <c r="AA2" s="304">
        <v>2021</v>
      </c>
      <c r="AB2" s="304"/>
      <c r="AC2" s="304"/>
      <c r="AD2" s="304"/>
      <c r="AE2" s="304"/>
      <c r="AG2" s="304">
        <v>2022</v>
      </c>
      <c r="AH2" s="304"/>
      <c r="AI2" s="304"/>
      <c r="AJ2" s="304"/>
      <c r="AK2" s="304"/>
      <c r="AM2" s="304">
        <v>2023</v>
      </c>
      <c r="AN2" s="304"/>
      <c r="AO2" s="304"/>
      <c r="AP2" s="304"/>
      <c r="AQ2" s="304"/>
    </row>
    <row r="3" spans="1:43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</row>
    <row r="4" spans="1:43" s="162" customFormat="1" x14ac:dyDescent="0.2">
      <c r="G4" s="174"/>
      <c r="M4" s="174"/>
      <c r="S4" s="174"/>
      <c r="Y4" s="174"/>
      <c r="AE4" s="174"/>
      <c r="AK4" s="174"/>
      <c r="AQ4" s="174"/>
    </row>
    <row r="5" spans="1:43" x14ac:dyDescent="0.2">
      <c r="A5" s="5" t="s">
        <v>181</v>
      </c>
      <c r="G5" s="36"/>
      <c r="M5" s="36"/>
      <c r="S5" s="36"/>
      <c r="Y5" s="36"/>
      <c r="AE5" s="36"/>
      <c r="AK5" s="36"/>
      <c r="AQ5" s="36"/>
    </row>
    <row r="6" spans="1:43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>
        <v>248.70000000000005</v>
      </c>
      <c r="AK6" s="75">
        <f>SUM(AG6:AJ6)</f>
        <v>867.1</v>
      </c>
      <c r="AM6" s="31">
        <v>252.2</v>
      </c>
      <c r="AN6" s="31">
        <v>327.9</v>
      </c>
      <c r="AO6" s="31">
        <v>342.8</v>
      </c>
      <c r="AP6" s="122"/>
      <c r="AQ6" s="75"/>
    </row>
    <row r="7" spans="1:43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>
        <v>244.3</v>
      </c>
      <c r="AK7" s="75">
        <f>SUM(AG7:AJ7)</f>
        <v>1066.7</v>
      </c>
      <c r="AM7" s="31">
        <v>294.60000000000002</v>
      </c>
      <c r="AN7" s="31">
        <v>291.10000000000002</v>
      </c>
      <c r="AO7" s="31">
        <v>272.3</v>
      </c>
      <c r="AP7" s="122"/>
      <c r="AQ7" s="75"/>
    </row>
    <row r="8" spans="1:43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>
        <v>46.2</v>
      </c>
      <c r="AK8" s="75">
        <f>SUM(AG8:AJ8)</f>
        <v>193.3</v>
      </c>
      <c r="AM8" s="31">
        <v>47.5</v>
      </c>
      <c r="AN8" s="31">
        <v>51.7</v>
      </c>
      <c r="AO8" s="31">
        <v>47.4</v>
      </c>
      <c r="AP8" s="122"/>
      <c r="AQ8" s="75"/>
    </row>
    <row r="9" spans="1:43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>
        <v>-19.7</v>
      </c>
      <c r="AK9" s="88">
        <f>SUM(AG9:AJ9)</f>
        <v>-48.099999999999994</v>
      </c>
      <c r="AM9" s="127">
        <v>-4.8</v>
      </c>
      <c r="AN9" s="127">
        <v>-39.299999999999997</v>
      </c>
      <c r="AO9" s="127">
        <v>-1.5</v>
      </c>
      <c r="AP9" s="130"/>
      <c r="AQ9" s="88"/>
    </row>
    <row r="10" spans="1:43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492.00000000000006</v>
      </c>
      <c r="AJ10" s="79">
        <f t="shared" si="11"/>
        <v>519.5</v>
      </c>
      <c r="AK10" s="80">
        <f>+SUM(AK6:AK9)</f>
        <v>2079.0000000000005</v>
      </c>
      <c r="AM10" s="79">
        <f>+SUM(AM6:AM9)</f>
        <v>589.5</v>
      </c>
      <c r="AN10" s="79">
        <f>+SUM(AN6:AN9)</f>
        <v>631.40000000000009</v>
      </c>
      <c r="AO10" s="79">
        <f>+SUM(AO6:AO9)</f>
        <v>661</v>
      </c>
      <c r="AP10" s="79"/>
      <c r="AQ10" s="80"/>
    </row>
    <row r="11" spans="1:43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  <c r="AM11" s="281"/>
      <c r="AN11" s="31"/>
      <c r="AO11" s="31"/>
      <c r="AP11" s="31"/>
      <c r="AQ11" s="174"/>
    </row>
    <row r="12" spans="1:43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  <c r="AM12" s="281"/>
      <c r="AN12" s="31"/>
      <c r="AO12" s="31"/>
      <c r="AP12" s="31"/>
      <c r="AQ12" s="174"/>
    </row>
    <row r="13" spans="1:43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:AK13" si="23">+SUM(AG10:AG12)</f>
        <v>505.6</v>
      </c>
      <c r="AH13" s="281">
        <f t="shared" si="23"/>
        <v>578.00000000000011</v>
      </c>
      <c r="AI13" s="281">
        <f t="shared" si="23"/>
        <v>492.00000000000006</v>
      </c>
      <c r="AJ13" s="284">
        <f t="shared" si="23"/>
        <v>519.5</v>
      </c>
      <c r="AK13" s="285">
        <f t="shared" si="23"/>
        <v>2079.0000000000005</v>
      </c>
      <c r="AM13" s="281"/>
      <c r="AN13" s="79"/>
      <c r="AO13" s="79"/>
      <c r="AP13" s="79"/>
      <c r="AQ13" s="80"/>
    </row>
    <row r="14" spans="1:43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  <c r="AM14" s="133"/>
      <c r="AN14" s="133"/>
      <c r="AO14" s="133"/>
      <c r="AP14" s="134"/>
      <c r="AQ14" s="126"/>
    </row>
    <row r="15" spans="1:43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  <c r="AQ15" s="36"/>
    </row>
    <row r="16" spans="1:43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>
        <v>216.8</v>
      </c>
      <c r="AK16" s="75">
        <f>SUM(AG16:AJ16)</f>
        <v>749.5</v>
      </c>
      <c r="AM16" s="31">
        <v>215</v>
      </c>
      <c r="AN16" s="31">
        <v>285.3</v>
      </c>
      <c r="AO16" s="31">
        <v>301</v>
      </c>
      <c r="AP16" s="122"/>
      <c r="AQ16" s="75"/>
    </row>
    <row r="17" spans="1:43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>
        <v>129</v>
      </c>
      <c r="AJ17" s="122">
        <v>144</v>
      </c>
      <c r="AK17" s="75">
        <f t="shared" ref="AK17:AK19" si="29">SUM(AG17:AJ17)</f>
        <v>552</v>
      </c>
      <c r="AM17" s="31">
        <v>164</v>
      </c>
      <c r="AN17" s="31">
        <v>170.3</v>
      </c>
      <c r="AO17" s="31">
        <v>154.5</v>
      </c>
      <c r="AP17" s="122"/>
      <c r="AQ17" s="75"/>
    </row>
    <row r="18" spans="1:43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>
        <v>56.3</v>
      </c>
      <c r="AJ18" s="122">
        <v>46.1</v>
      </c>
      <c r="AK18" s="75">
        <f t="shared" si="29"/>
        <v>193.20000000000002</v>
      </c>
      <c r="AM18" s="31">
        <v>47.5</v>
      </c>
      <c r="AN18" s="31">
        <v>51.7</v>
      </c>
      <c r="AO18" s="31">
        <v>47.4</v>
      </c>
      <c r="AP18" s="122"/>
      <c r="AQ18" s="75"/>
    </row>
    <row r="19" spans="1:43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>
        <v>-13.5</v>
      </c>
      <c r="AJ19" s="238">
        <v>-18.100000000000001</v>
      </c>
      <c r="AK19" s="78">
        <f t="shared" si="29"/>
        <v>-47.900000000000006</v>
      </c>
      <c r="AM19" s="77">
        <v>-4.8</v>
      </c>
      <c r="AN19" s="77">
        <v>-39.1</v>
      </c>
      <c r="AO19" s="77">
        <v>-1.5</v>
      </c>
      <c r="AP19" s="238"/>
      <c r="AQ19" s="78"/>
    </row>
    <row r="20" spans="1:43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357.7</v>
      </c>
      <c r="AJ20" s="79">
        <f t="shared" si="40"/>
        <v>388.8</v>
      </c>
      <c r="AK20" s="80">
        <f>+SUM(AK16:AK19)</f>
        <v>1446.8</v>
      </c>
      <c r="AM20" s="79">
        <f>+SUM(AM16:AM19)</f>
        <v>421.7</v>
      </c>
      <c r="AN20" s="79">
        <f>+SUM(AN16:AN19)</f>
        <v>468.2</v>
      </c>
      <c r="AO20" s="79">
        <f>+SUM(AO16:AO19)</f>
        <v>501.4</v>
      </c>
      <c r="AP20" s="79"/>
      <c r="AQ20" s="80"/>
    </row>
    <row r="21" spans="1:43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  <c r="AM21" s="287"/>
      <c r="AN21" s="127"/>
      <c r="AO21" s="127"/>
      <c r="AP21" s="127"/>
      <c r="AQ21" s="75"/>
    </row>
    <row r="22" spans="1:43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  <c r="AM22" s="284"/>
      <c r="AN22" s="31"/>
      <c r="AO22" s="31"/>
      <c r="AP22" s="31"/>
      <c r="AQ22" s="78"/>
    </row>
    <row r="23" spans="1:43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" si="63">+SUM(AG20:AG22)</f>
        <v>335.30000000000007</v>
      </c>
      <c r="AH23" s="282"/>
      <c r="AI23" s="282"/>
      <c r="AJ23" s="282"/>
      <c r="AK23" s="283"/>
      <c r="AM23" s="282"/>
      <c r="AN23" s="79"/>
      <c r="AO23" s="79"/>
      <c r="AP23" s="79"/>
      <c r="AQ23" s="80"/>
    </row>
    <row r="24" spans="1:43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  <c r="AM24" s="29"/>
      <c r="AN24" s="29"/>
      <c r="AO24" s="29"/>
      <c r="AP24" s="28"/>
      <c r="AQ24" s="64"/>
    </row>
    <row r="25" spans="1:43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  <c r="AQ25" s="36"/>
    </row>
    <row r="26" spans="1:43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>
        <v>27.2</v>
      </c>
      <c r="AK26" s="75">
        <f>SUM(AG26:AJ26)</f>
        <v>105.9</v>
      </c>
      <c r="AM26" s="31">
        <v>35.299999999999997</v>
      </c>
      <c r="AN26" s="31">
        <v>41.9</v>
      </c>
      <c r="AO26" s="31">
        <v>50.4</v>
      </c>
      <c r="AP26" s="122"/>
      <c r="AQ26" s="75"/>
    </row>
    <row r="27" spans="1:43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>
        <v>2.4</v>
      </c>
      <c r="AJ27" s="122">
        <v>8.5</v>
      </c>
      <c r="AK27" s="75">
        <f t="shared" ref="AK27:AK29" si="69">SUM(AG27:AJ27)</f>
        <v>28.5</v>
      </c>
      <c r="AM27" s="31">
        <v>18</v>
      </c>
      <c r="AN27" s="31">
        <v>17.100000000000001</v>
      </c>
      <c r="AO27" s="31">
        <v>13.1</v>
      </c>
      <c r="AP27" s="122"/>
      <c r="AQ27" s="75"/>
    </row>
    <row r="28" spans="1:43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>
        <v>8.6999999999999993</v>
      </c>
      <c r="AJ28" s="122">
        <v>11.5</v>
      </c>
      <c r="AK28" s="75">
        <f t="shared" si="69"/>
        <v>25.7</v>
      </c>
      <c r="AM28" s="31">
        <v>3.9</v>
      </c>
      <c r="AN28" s="31">
        <v>5.7</v>
      </c>
      <c r="AO28" s="31">
        <v>5.5</v>
      </c>
      <c r="AP28" s="122"/>
      <c r="AQ28" s="75"/>
    </row>
    <row r="29" spans="1:43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>
        <v>0.1</v>
      </c>
      <c r="AJ29" s="238">
        <v>-7.5</v>
      </c>
      <c r="AK29" s="78">
        <f t="shared" si="69"/>
        <v>-5.6</v>
      </c>
      <c r="AM29" s="77">
        <v>-0.3</v>
      </c>
      <c r="AN29" s="77">
        <v>-6.7</v>
      </c>
      <c r="AO29" s="77">
        <v>7.5</v>
      </c>
      <c r="AP29" s="238"/>
      <c r="AQ29" s="78"/>
    </row>
    <row r="30" spans="1:43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35.199999999999996</v>
      </c>
      <c r="AJ30" s="79">
        <f t="shared" si="80"/>
        <v>39.700000000000003</v>
      </c>
      <c r="AK30" s="80">
        <f>+SUM(AK26:AK29)</f>
        <v>154.5</v>
      </c>
      <c r="AM30" s="79">
        <f>+SUM(AM26:AM29)</f>
        <v>56.9</v>
      </c>
      <c r="AN30" s="79">
        <f>+SUM(AN26:AN29)</f>
        <v>58</v>
      </c>
      <c r="AO30" s="79">
        <f>+SUM(AO26:AO29)</f>
        <v>76.5</v>
      </c>
      <c r="AP30" s="79"/>
      <c r="AQ30" s="80"/>
    </row>
    <row r="31" spans="1:43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  <c r="AM31" s="285"/>
      <c r="AN31" s="31"/>
      <c r="AO31" s="31"/>
      <c r="AP31" s="31"/>
      <c r="AQ31" s="75"/>
    </row>
    <row r="32" spans="1:43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  <c r="AM32" s="285"/>
      <c r="AN32" s="31"/>
      <c r="AO32" s="31"/>
      <c r="AP32" s="31"/>
      <c r="AQ32" s="78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" si="103">+SUM(AG30:AG32)</f>
        <v>36.6</v>
      </c>
      <c r="AH33" s="282"/>
      <c r="AI33" s="282"/>
      <c r="AJ33" s="282"/>
      <c r="AK33" s="283"/>
      <c r="AM33" s="283"/>
      <c r="AN33" s="79"/>
      <c r="AO33" s="79"/>
      <c r="AP33" s="79"/>
      <c r="AQ33" s="80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  <c r="AM34" s="67"/>
      <c r="AN34" s="67"/>
      <c r="AO34" s="67"/>
      <c r="AP34" s="67"/>
      <c r="AQ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48">
        <v>0</v>
      </c>
      <c r="AK35" s="300">
        <v>0.1</v>
      </c>
      <c r="AL35" s="5" t="s">
        <v>209</v>
      </c>
      <c r="AM35" s="248">
        <v>0</v>
      </c>
      <c r="AN35" s="248">
        <v>0</v>
      </c>
      <c r="AO35" s="248">
        <v>0</v>
      </c>
      <c r="AP35" s="248"/>
      <c r="AQ35" s="300"/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AM36" s="28"/>
      <c r="AN36" s="28"/>
      <c r="AO36" s="28"/>
      <c r="AP36" s="28"/>
      <c r="AQ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AM37" s="28"/>
      <c r="AN37" s="28"/>
      <c r="AO37" s="28"/>
      <c r="AP37" s="28"/>
      <c r="AQ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>
        <v>39.700000000000003</v>
      </c>
      <c r="AK38" s="75">
        <f>SUM(AG38:AJ38)</f>
        <v>154.59999999999997</v>
      </c>
      <c r="AM38" s="227">
        <v>56.9</v>
      </c>
      <c r="AN38" s="227">
        <f>+AN30</f>
        <v>58</v>
      </c>
      <c r="AO38" s="227">
        <f>+AO30+AO35</f>
        <v>76.5</v>
      </c>
      <c r="AP38" s="227"/>
      <c r="AQ38" s="75"/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89"/>
      <c r="AI39" s="289"/>
      <c r="AJ39" s="289"/>
      <c r="AK39" s="288"/>
      <c r="AM39" s="289"/>
      <c r="AN39" s="289"/>
      <c r="AO39" s="289"/>
      <c r="AP39" s="289"/>
      <c r="AQ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  <c r="AM40" s="282"/>
      <c r="AN40" s="282"/>
      <c r="AO40" s="282"/>
      <c r="AP40" s="282"/>
      <c r="AQ40" s="283"/>
    </row>
    <row r="41" spans="1:144" ht="12.75" customHeight="1" x14ac:dyDescent="0.2">
      <c r="G41" s="54"/>
      <c r="M41" s="54"/>
      <c r="S41" s="54"/>
      <c r="Y41" s="54"/>
      <c r="AE41" s="54"/>
      <c r="AK41" s="54"/>
      <c r="AQ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  <c r="AQ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>
        <v>6.5</v>
      </c>
      <c r="AK43" s="75">
        <f>SUM(AG43:AJ43)</f>
        <v>41.6</v>
      </c>
      <c r="AM43" s="31">
        <v>18.100000000000001</v>
      </c>
      <c r="AN43" s="31">
        <v>25.5</v>
      </c>
      <c r="AO43" s="31">
        <v>33</v>
      </c>
      <c r="AP43" s="122"/>
      <c r="AQ43" s="75"/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>
        <v>-1.3</v>
      </c>
      <c r="AJ44" s="122">
        <v>4.8</v>
      </c>
      <c r="AK44" s="75">
        <f t="shared" ref="AK44:AK46" si="113">SUM(AG44:AJ44)</f>
        <v>13.599999999999998</v>
      </c>
      <c r="AM44" s="31">
        <v>14.2</v>
      </c>
      <c r="AN44" s="31">
        <v>13.3</v>
      </c>
      <c r="AO44" s="31">
        <v>9.5</v>
      </c>
      <c r="AP44" s="122"/>
      <c r="AQ44" s="75"/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>
        <v>7.6</v>
      </c>
      <c r="AJ45" s="122">
        <v>10.5</v>
      </c>
      <c r="AK45" s="75">
        <f t="shared" si="113"/>
        <v>21.5</v>
      </c>
      <c r="AM45" s="31">
        <v>2.9</v>
      </c>
      <c r="AN45" s="31">
        <v>4.7</v>
      </c>
      <c r="AO45" s="31">
        <v>4.3</v>
      </c>
      <c r="AP45" s="122"/>
      <c r="AQ45" s="75"/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>
        <v>-0.5</v>
      </c>
      <c r="AJ46" s="238">
        <v>-8.3000000000000007</v>
      </c>
      <c r="AK46" s="78">
        <f t="shared" si="113"/>
        <v>-7.6000000000000005</v>
      </c>
      <c r="AM46" s="77">
        <v>-0.7</v>
      </c>
      <c r="AN46" s="77">
        <v>-7.1</v>
      </c>
      <c r="AO46" s="77">
        <v>7</v>
      </c>
      <c r="AP46" s="238"/>
      <c r="AQ46" s="78"/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15.799999999999997</v>
      </c>
      <c r="AJ47" s="79">
        <f t="shared" si="124"/>
        <v>13.5</v>
      </c>
      <c r="AK47" s="80">
        <f>+SUM(AK43:AK46)</f>
        <v>69.100000000000009</v>
      </c>
      <c r="AM47" s="79">
        <f>+SUM(AM43:AM46)</f>
        <v>34.499999999999993</v>
      </c>
      <c r="AN47" s="79">
        <f>+SUM(AN43:AN46)</f>
        <v>36.4</v>
      </c>
      <c r="AO47" s="79">
        <f>+SUM(AO43:AO46)</f>
        <v>53.8</v>
      </c>
      <c r="AP47" s="79"/>
      <c r="AQ47" s="80"/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AM48" s="281"/>
      <c r="AN48" s="281"/>
      <c r="AO48" s="281"/>
      <c r="AP48" s="284"/>
      <c r="AQ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  <c r="AM49" s="282"/>
      <c r="AN49" s="282"/>
      <c r="AO49" s="282"/>
      <c r="AP49" s="282"/>
      <c r="AQ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AQ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AQ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>
        <v>13.5</v>
      </c>
      <c r="AK52" s="75">
        <f>SUM(AG52:AJ52)</f>
        <v>69.2</v>
      </c>
      <c r="AM52" s="227">
        <v>34.5</v>
      </c>
      <c r="AN52" s="227">
        <f>+AN47</f>
        <v>36.4</v>
      </c>
      <c r="AO52" s="227">
        <f>+AO47</f>
        <v>53.8</v>
      </c>
      <c r="AP52" s="227"/>
      <c r="AQ52" s="75"/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0"/>
      <c r="AI53" s="290"/>
      <c r="AJ53" s="290"/>
      <c r="AK53" s="285"/>
      <c r="AM53" s="290"/>
      <c r="AN53" s="290"/>
      <c r="AO53" s="290"/>
      <c r="AP53" s="290"/>
      <c r="AQ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" si="145">+SUM(AG52:AG53)</f>
        <v>22</v>
      </c>
      <c r="AH54" s="291"/>
      <c r="AI54" s="291"/>
      <c r="AJ54" s="291"/>
      <c r="AK54" s="283"/>
      <c r="AM54" s="291"/>
      <c r="AN54" s="291"/>
      <c r="AO54" s="291"/>
      <c r="AP54" s="291"/>
      <c r="AQ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  <c r="AM55" s="87"/>
      <c r="AN55" s="87"/>
      <c r="AO55" s="87"/>
      <c r="AP55" s="243"/>
      <c r="AQ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  <c r="AM56" s="1"/>
      <c r="AN56" s="1"/>
      <c r="AO56" s="1"/>
      <c r="AP56" s="1"/>
      <c r="AQ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>
        <v>202.5</v>
      </c>
      <c r="AK57" s="75">
        <f>SUM(AG57:AJ57)</f>
        <v>298.2</v>
      </c>
      <c r="AM57" s="227">
        <v>-66.599999999999994</v>
      </c>
      <c r="AN57" s="227">
        <v>320.89999999999998</v>
      </c>
      <c r="AO57" s="227">
        <v>150.6</v>
      </c>
      <c r="AP57" s="227"/>
      <c r="AQ57" s="75"/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89"/>
      <c r="AI58" s="289"/>
      <c r="AJ58" s="289"/>
      <c r="AK58" s="285"/>
      <c r="AM58" s="289"/>
      <c r="AN58" s="289"/>
      <c r="AO58" s="289"/>
      <c r="AP58" s="289"/>
      <c r="AQ58" s="285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" si="161">+SUM(AG57:AG58)</f>
        <v>-45.9</v>
      </c>
      <c r="AH59" s="282"/>
      <c r="AI59" s="282"/>
      <c r="AJ59" s="282"/>
      <c r="AK59" s="283"/>
      <c r="AM59" s="282"/>
      <c r="AN59" s="282"/>
      <c r="AO59" s="282"/>
      <c r="AP59" s="282"/>
      <c r="AQ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  <c r="AM60" s="87"/>
      <c r="AN60" s="87"/>
      <c r="AO60" s="87"/>
      <c r="AP60" s="243"/>
      <c r="AQ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  <c r="AM61" s="1"/>
      <c r="AN61" s="1"/>
      <c r="AO61" s="1"/>
      <c r="AP61" s="1"/>
      <c r="AQ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>
        <v>-60.9</v>
      </c>
      <c r="AK62" s="75">
        <f>SUM(AG62:AJ62)</f>
        <v>-189.1</v>
      </c>
      <c r="AM62" s="227">
        <v>-31</v>
      </c>
      <c r="AN62" s="227">
        <v>-30.4</v>
      </c>
      <c r="AO62" s="227">
        <v>-59.9</v>
      </c>
      <c r="AP62" s="227"/>
      <c r="AQ62" s="75"/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89"/>
      <c r="AI63" s="289"/>
      <c r="AJ63" s="289"/>
      <c r="AK63" s="285"/>
      <c r="AM63" s="289"/>
      <c r="AN63" s="289"/>
      <c r="AO63" s="289"/>
      <c r="AP63" s="289"/>
      <c r="AQ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" si="177">+SUM(AG62:AG63)</f>
        <v>-43.5</v>
      </c>
      <c r="AH64" s="282"/>
      <c r="AI64" s="282"/>
      <c r="AJ64" s="282"/>
      <c r="AK64" s="283"/>
      <c r="AM64" s="282"/>
      <c r="AN64" s="282"/>
      <c r="AO64" s="282"/>
      <c r="AP64" s="282"/>
      <c r="AQ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  <c r="AM65" s="87"/>
      <c r="AN65" s="87"/>
      <c r="AO65" s="87"/>
      <c r="AP65" s="243"/>
      <c r="AQ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  <c r="AM66" s="1"/>
      <c r="AN66" s="1"/>
      <c r="AO66" s="1"/>
      <c r="AP66" s="1"/>
      <c r="AQ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v>-41.4</v>
      </c>
      <c r="AJ67" s="227">
        <f t="shared" si="180"/>
        <v>141.6</v>
      </c>
      <c r="AK67" s="75">
        <f>SUM(AG67:AJ67)</f>
        <v>109.1</v>
      </c>
      <c r="AM67" s="227">
        <f t="shared" ref="AM67" si="181">+AM57+AM62</f>
        <v>-97.6</v>
      </c>
      <c r="AN67" s="227">
        <v>290.5</v>
      </c>
      <c r="AO67" s="227">
        <v>90.7</v>
      </c>
      <c r="AP67" s="227"/>
      <c r="AQ67" s="75"/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2">+AA58+AA63</f>
        <v>-3</v>
      </c>
      <c r="AB68" s="227">
        <f t="shared" si="182"/>
        <v>-3.1999999999999997</v>
      </c>
      <c r="AC68" s="227">
        <f t="shared" si="182"/>
        <v>-6.9</v>
      </c>
      <c r="AD68" s="227">
        <f t="shared" si="182"/>
        <v>-2.2000000000000002</v>
      </c>
      <c r="AE68" s="75">
        <f>SUM(AA68:AD68)</f>
        <v>-15.3</v>
      </c>
      <c r="AG68" s="227">
        <f t="shared" ref="AG68" si="183">+AG58+AG63</f>
        <v>-10.199999999999999</v>
      </c>
      <c r="AH68" s="292"/>
      <c r="AI68" s="292"/>
      <c r="AJ68" s="292"/>
      <c r="AK68" s="285"/>
      <c r="AM68" s="292"/>
      <c r="AN68" s="292"/>
      <c r="AO68" s="292"/>
      <c r="AP68" s="292"/>
      <c r="AQ68" s="285"/>
    </row>
    <row r="69" spans="1:144" s="53" customFormat="1" ht="12.75" customHeight="1" x14ac:dyDescent="0.2">
      <c r="A69" s="48" t="s">
        <v>152</v>
      </c>
      <c r="C69" s="79">
        <f t="shared" ref="C69" si="184">+SUM(C67:C68)</f>
        <v>-35</v>
      </c>
      <c r="D69" s="79">
        <f t="shared" ref="D69" si="185">+SUM(D67:D68)</f>
        <v>-12.6</v>
      </c>
      <c r="E69" s="79">
        <f t="shared" ref="E69" si="186">+SUM(E67:E68)</f>
        <v>16.100000000000001</v>
      </c>
      <c r="F69" s="132">
        <f t="shared" ref="F69" si="187">+SUM(F67:F68)</f>
        <v>38.799999999999997</v>
      </c>
      <c r="G69" s="80">
        <f>+SUM(G67:G68)</f>
        <v>7.3000000000000025</v>
      </c>
      <c r="H69" s="82"/>
      <c r="I69" s="79">
        <f t="shared" ref="I69" si="188">+SUM(I67:I68)</f>
        <v>-141.4</v>
      </c>
      <c r="J69" s="79">
        <f t="shared" ref="J69" si="189">+SUM(J67:J68)</f>
        <v>23</v>
      </c>
      <c r="K69" s="79">
        <f t="shared" ref="K69" si="190">+SUM(K67:K68)</f>
        <v>-45.800000000000004</v>
      </c>
      <c r="L69" s="132">
        <f t="shared" ref="L69" si="191">+SUM(L67:L68)</f>
        <v>61.1</v>
      </c>
      <c r="M69" s="80">
        <f>+SUM(M67:M68)</f>
        <v>-103.10000000000001</v>
      </c>
      <c r="N69" s="82"/>
      <c r="O69" s="79">
        <f t="shared" ref="O69" si="192">+SUM(O67:O68)</f>
        <v>-64.2</v>
      </c>
      <c r="P69" s="79">
        <f t="shared" ref="P69" si="193">+SUM(P67:P68)</f>
        <v>2.2000000000000011</v>
      </c>
      <c r="Q69" s="79">
        <f t="shared" ref="Q69" si="194">+SUM(Q67:Q68)</f>
        <v>-6.2999999999999989</v>
      </c>
      <c r="R69" s="132">
        <f t="shared" ref="R69" si="195">+SUM(R67:R68)</f>
        <v>124.29999999999998</v>
      </c>
      <c r="S69" s="80">
        <f>+SUM(S67:S68)</f>
        <v>55.999999999999986</v>
      </c>
      <c r="U69" s="79">
        <f t="shared" ref="U69:V69" si="196">+SUM(U67:U68)</f>
        <v>-135.9</v>
      </c>
      <c r="V69" s="79">
        <f t="shared" si="196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7">+SUM(AA67:AA68)</f>
        <v>-54</v>
      </c>
      <c r="AB69" s="79">
        <f t="shared" ref="AB69:AD69" si="198">+SUM(AB67:AB68)</f>
        <v>-155.29999999999998</v>
      </c>
      <c r="AC69" s="79">
        <f t="shared" si="198"/>
        <v>98.499999999999986</v>
      </c>
      <c r="AD69" s="79">
        <f t="shared" si="198"/>
        <v>90.999999999999986</v>
      </c>
      <c r="AE69" s="80">
        <f>+SUM(AE67:AE68)</f>
        <v>-19.800000000000015</v>
      </c>
      <c r="AG69" s="79">
        <f t="shared" ref="AG69" si="199">+SUM(AG67:AG68)</f>
        <v>-89.399999999999991</v>
      </c>
      <c r="AH69" s="282"/>
      <c r="AI69" s="282"/>
      <c r="AJ69" s="282"/>
      <c r="AK69" s="283"/>
      <c r="AM69" s="282"/>
      <c r="AN69" s="282"/>
      <c r="AO69" s="282"/>
      <c r="AP69" s="282"/>
      <c r="AQ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AQ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AQ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>
        <v>-437.2</v>
      </c>
      <c r="AK72" s="75">
        <f>+AJ72</f>
        <v>-437.2</v>
      </c>
      <c r="AM72" s="31">
        <v>-330.1</v>
      </c>
      <c r="AN72" s="31">
        <v>-765.1</v>
      </c>
      <c r="AO72" s="31">
        <v>-778.5</v>
      </c>
      <c r="AP72" s="122"/>
      <c r="AQ72" s="75"/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200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1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2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3">+AD73</f>
        <v>64.3</v>
      </c>
      <c r="AG73" s="31">
        <v>108.9</v>
      </c>
      <c r="AH73" s="31">
        <v>72.2</v>
      </c>
      <c r="AI73" s="31">
        <v>102.7</v>
      </c>
      <c r="AJ73" s="122">
        <v>89.7</v>
      </c>
      <c r="AK73" s="75">
        <f t="shared" ref="AK73:AK76" si="204">+AJ73</f>
        <v>89.7</v>
      </c>
      <c r="AM73" s="31">
        <v>114.6</v>
      </c>
      <c r="AN73" s="31">
        <v>67.5</v>
      </c>
      <c r="AO73" s="31">
        <v>68</v>
      </c>
      <c r="AP73" s="122"/>
      <c r="AQ73" s="75"/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200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1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2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3"/>
        <v>22.6</v>
      </c>
      <c r="AG74" s="31">
        <v>26.3</v>
      </c>
      <c r="AH74" s="31">
        <v>28.9</v>
      </c>
      <c r="AI74" s="31">
        <v>29.5</v>
      </c>
      <c r="AJ74" s="122">
        <v>36.200000000000003</v>
      </c>
      <c r="AK74" s="75">
        <f t="shared" si="204"/>
        <v>36.200000000000003</v>
      </c>
      <c r="AM74" s="31">
        <v>36.9</v>
      </c>
      <c r="AN74" s="31">
        <v>38.5</v>
      </c>
      <c r="AO74" s="31">
        <v>33.4</v>
      </c>
      <c r="AP74" s="122"/>
      <c r="AQ74" s="75"/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200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1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2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3"/>
        <v>-27.3</v>
      </c>
      <c r="AG75" s="77">
        <v>-14.1</v>
      </c>
      <c r="AH75" s="77">
        <v>-17.3</v>
      </c>
      <c r="AI75" s="77">
        <v>11.2</v>
      </c>
      <c r="AJ75" s="238">
        <v>8.3000000000000007</v>
      </c>
      <c r="AK75" s="78">
        <f t="shared" si="204"/>
        <v>8.3000000000000007</v>
      </c>
      <c r="AM75" s="77">
        <v>19.899999999999999</v>
      </c>
      <c r="AN75" s="77">
        <v>122.6</v>
      </c>
      <c r="AO75" s="77">
        <v>75.900000000000006</v>
      </c>
      <c r="AP75" s="238"/>
      <c r="AQ75" s="78"/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5">+SUM(D72:D75)</f>
        <v>-30.6</v>
      </c>
      <c r="E76" s="79">
        <f t="shared" ref="E76" si="206">+SUM(E72:E75)</f>
        <v>-37.599999999999994</v>
      </c>
      <c r="F76" s="132">
        <f t="shared" ref="F76" si="207">+SUM(F72:F75)</f>
        <v>-106.5</v>
      </c>
      <c r="G76" s="80">
        <f t="shared" si="200"/>
        <v>-106.5</v>
      </c>
      <c r="H76" s="82"/>
      <c r="I76" s="79">
        <f>+SUM(I72:I75)</f>
        <v>28.699999999999996</v>
      </c>
      <c r="J76" s="79">
        <f t="shared" ref="J76" si="208">+SUM(J72:J75)</f>
        <v>14.799999999999995</v>
      </c>
      <c r="K76" s="79">
        <f t="shared" ref="K76" si="209">+SUM(K72:K75)</f>
        <v>61.2</v>
      </c>
      <c r="L76" s="132">
        <f t="shared" ref="L76" si="210">+SUM(L72:L75)</f>
        <v>-16.200000000000003</v>
      </c>
      <c r="M76" s="80">
        <f t="shared" si="201"/>
        <v>-16.200000000000003</v>
      </c>
      <c r="N76" s="82"/>
      <c r="O76" s="79">
        <f>+SUM(O72:O75)</f>
        <v>24.799999999999994</v>
      </c>
      <c r="P76" s="79">
        <f t="shared" ref="P76" si="211">+SUM(P72:P75)</f>
        <v>4.0000000000000036</v>
      </c>
      <c r="Q76" s="79">
        <f t="shared" ref="Q76" si="212">+SUM(Q72:Q75)</f>
        <v>-4.6999999999999904</v>
      </c>
      <c r="R76" s="132">
        <f t="shared" ref="R76" si="213">+SUM(R72:R75)</f>
        <v>-146.29999999999998</v>
      </c>
      <c r="S76" s="80">
        <f t="shared" si="202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4">+SUM(AB72:AB75)</f>
        <v>112.80000000000001</v>
      </c>
      <c r="AC76" s="79">
        <f t="shared" si="214"/>
        <v>6.5999999999999943</v>
      </c>
      <c r="AD76" s="79">
        <f t="shared" si="214"/>
        <v>-93.2</v>
      </c>
      <c r="AE76" s="80">
        <f t="shared" si="203"/>
        <v>-93.2</v>
      </c>
      <c r="AG76" s="79">
        <f>+SUM(AG72:AG75)</f>
        <v>34.6</v>
      </c>
      <c r="AH76" s="79">
        <f t="shared" ref="AH76:AJ76" si="215">+SUM(AH72:AH75)</f>
        <v>-211.70000000000002</v>
      </c>
      <c r="AI76" s="79">
        <f t="shared" si="215"/>
        <v>-202.40000000000003</v>
      </c>
      <c r="AJ76" s="79">
        <f t="shared" si="215"/>
        <v>-303</v>
      </c>
      <c r="AK76" s="80">
        <f t="shared" si="204"/>
        <v>-303</v>
      </c>
      <c r="AM76" s="79">
        <f>+SUM(AM72:AM75)</f>
        <v>-158.70000000000002</v>
      </c>
      <c r="AN76" s="79">
        <f>+SUM(AN72:AN75)</f>
        <v>-536.5</v>
      </c>
      <c r="AO76" s="79">
        <f>+SUM(AO72:AO75)</f>
        <v>-601.20000000000005</v>
      </c>
      <c r="AP76" s="79"/>
      <c r="AQ76" s="80"/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200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1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2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3"/>
        <v>33.6</v>
      </c>
      <c r="AG77" s="31">
        <v>31.2</v>
      </c>
      <c r="AH77" s="281"/>
      <c r="AI77" s="281"/>
      <c r="AJ77" s="281"/>
      <c r="AK77" s="281"/>
      <c r="AM77" s="281"/>
      <c r="AN77" s="281"/>
      <c r="AO77" s="281"/>
      <c r="AP77" s="281"/>
      <c r="AQ77" s="281"/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200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1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2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3"/>
        <v>0</v>
      </c>
      <c r="AG78" s="31">
        <v>0</v>
      </c>
      <c r="AH78" s="281"/>
      <c r="AI78" s="281"/>
      <c r="AJ78" s="281"/>
      <c r="AK78" s="281"/>
      <c r="AM78" s="281"/>
      <c r="AN78" s="281"/>
      <c r="AO78" s="281"/>
      <c r="AP78" s="281"/>
      <c r="AQ78" s="281"/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6">+SUM(D76:D78)</f>
        <v>-14.400000000000002</v>
      </c>
      <c r="E79" s="79">
        <f t="shared" si="216"/>
        <v>-20.599999999999994</v>
      </c>
      <c r="F79" s="132">
        <f t="shared" si="216"/>
        <v>-83.5</v>
      </c>
      <c r="G79" s="80">
        <f t="shared" si="216"/>
        <v>-83.5</v>
      </c>
      <c r="H79" s="82"/>
      <c r="I79" s="79">
        <f t="shared" si="216"/>
        <v>48.3</v>
      </c>
      <c r="J79" s="79">
        <f t="shared" si="216"/>
        <v>37.299999999999997</v>
      </c>
      <c r="K79" s="79">
        <f t="shared" si="216"/>
        <v>82.1</v>
      </c>
      <c r="L79" s="132">
        <f t="shared" si="216"/>
        <v>7.6999999999999975</v>
      </c>
      <c r="M79" s="80">
        <f t="shared" si="216"/>
        <v>7.6999999999999975</v>
      </c>
      <c r="N79" s="82"/>
      <c r="O79" s="79">
        <f t="shared" si="216"/>
        <v>51.399999999999991</v>
      </c>
      <c r="P79" s="79">
        <f t="shared" si="216"/>
        <v>30.900000000000002</v>
      </c>
      <c r="Q79" s="79">
        <f t="shared" si="216"/>
        <v>23.100000000000009</v>
      </c>
      <c r="R79" s="132">
        <f t="shared" si="216"/>
        <v>-118.09999999999998</v>
      </c>
      <c r="S79" s="80">
        <f t="shared" si="216"/>
        <v>-118.09999999999998</v>
      </c>
      <c r="U79" s="79">
        <f t="shared" si="216"/>
        <v>-30.000000000000004</v>
      </c>
      <c r="V79" s="79">
        <f t="shared" si="216"/>
        <v>33.700000000000003</v>
      </c>
      <c r="W79" s="79">
        <f t="shared" si="216"/>
        <v>-99.499999999999972</v>
      </c>
      <c r="X79" s="132">
        <f t="shared" si="216"/>
        <v>-137.10000000000002</v>
      </c>
      <c r="Y79" s="80">
        <f t="shared" ref="Y79" si="217">+SUM(Y76:Y78)</f>
        <v>-137.10000000000002</v>
      </c>
      <c r="AA79" s="79">
        <f t="shared" ref="AA79" si="218">+SUM(AA76:AA78)</f>
        <v>-38.900000000000006</v>
      </c>
      <c r="AB79" s="79">
        <f t="shared" ref="AB79:AD79" si="219">+SUM(AB76:AB78)</f>
        <v>138.60000000000002</v>
      </c>
      <c r="AC79" s="79">
        <f t="shared" si="219"/>
        <v>38.399999999999991</v>
      </c>
      <c r="AD79" s="132">
        <f t="shared" si="219"/>
        <v>-59.6</v>
      </c>
      <c r="AE79" s="80">
        <f t="shared" si="203"/>
        <v>-59.6</v>
      </c>
      <c r="AG79" s="79">
        <f t="shared" ref="AG79" si="220">+SUM(AG76:AG78)</f>
        <v>65.8</v>
      </c>
      <c r="AH79" s="282"/>
      <c r="AI79" s="282"/>
      <c r="AJ79" s="282"/>
      <c r="AK79" s="282"/>
      <c r="AM79" s="282"/>
      <c r="AN79" s="282"/>
      <c r="AO79" s="282"/>
      <c r="AP79" s="282"/>
      <c r="AQ79" s="282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  <c r="AM80" s="31"/>
      <c r="AN80" s="31"/>
      <c r="AO80" s="31"/>
      <c r="AP80" s="122"/>
      <c r="AQ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  <c r="AM81" s="1"/>
      <c r="AN81" s="1"/>
      <c r="AO81" s="1"/>
      <c r="AP81" s="1"/>
      <c r="AQ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>
        <v>0.6</v>
      </c>
      <c r="AK82" s="271">
        <v>0.21</v>
      </c>
      <c r="AM82" s="10">
        <v>0.47</v>
      </c>
      <c r="AN82" s="10">
        <v>0.51</v>
      </c>
      <c r="AO82" s="10">
        <v>0.69</v>
      </c>
      <c r="AP82" s="10"/>
      <c r="AQ82" s="271"/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>
        <v>0.25</v>
      </c>
      <c r="AK83" s="271">
        <v>0.19</v>
      </c>
      <c r="AM83" s="10">
        <v>0.32</v>
      </c>
      <c r="AN83" s="10">
        <v>0.15</v>
      </c>
      <c r="AO83" s="10">
        <v>0.18</v>
      </c>
      <c r="AP83" s="10"/>
      <c r="AQ83" s="271"/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>
        <v>0.01</v>
      </c>
      <c r="AK84" s="271">
        <v>-0.11</v>
      </c>
      <c r="AM84" s="10">
        <v>-0.16</v>
      </c>
      <c r="AN84" s="10">
        <v>7.0000000000000007E-2</v>
      </c>
      <c r="AO84" s="10">
        <v>-0.21</v>
      </c>
      <c r="AP84" s="10"/>
      <c r="AQ84" s="271"/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>
        <v>0.35</v>
      </c>
      <c r="AK85" s="272">
        <v>0.15</v>
      </c>
      <c r="AM85" s="251">
        <v>0.34</v>
      </c>
      <c r="AN85" s="251">
        <v>0.26</v>
      </c>
      <c r="AO85" s="251">
        <v>0.44</v>
      </c>
      <c r="AP85" s="251"/>
      <c r="AQ85" s="272"/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3"/>
      <c r="AI86" s="293"/>
      <c r="AJ86" s="293"/>
      <c r="AK86" s="294"/>
      <c r="AM86" s="293"/>
      <c r="AN86" s="293"/>
      <c r="AO86" s="293"/>
      <c r="AP86" s="293"/>
      <c r="AQ86" s="294"/>
      <c r="AR86" s="299"/>
      <c r="AS86" s="299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  <c r="AM87" s="31"/>
      <c r="AN87" s="31"/>
      <c r="AO87" s="31"/>
      <c r="AP87" s="122"/>
      <c r="AQ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  <c r="AM88" s="127"/>
      <c r="AN88" s="138"/>
      <c r="AO88" s="138"/>
      <c r="AP88" s="127"/>
      <c r="AQ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>
        <v>951.1</v>
      </c>
      <c r="AK89" s="75">
        <f>+AJ89</f>
        <v>951.1</v>
      </c>
      <c r="AM89" s="227">
        <v>1220.4000000000001</v>
      </c>
      <c r="AN89" s="227">
        <v>876.9</v>
      </c>
      <c r="AO89" s="227">
        <v>847</v>
      </c>
      <c r="AP89" s="227"/>
      <c r="AQ89" s="75"/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0"/>
      <c r="AI90" s="290"/>
      <c r="AJ90" s="290"/>
      <c r="AK90" s="285"/>
      <c r="AM90" s="290"/>
      <c r="AN90" s="290"/>
      <c r="AO90" s="290"/>
      <c r="AP90" s="290"/>
      <c r="AQ90" s="285"/>
    </row>
    <row r="91" spans="1:45" s="53" customFormat="1" ht="12.75" customHeight="1" x14ac:dyDescent="0.2">
      <c r="A91" s="48" t="s">
        <v>152</v>
      </c>
      <c r="C91" s="79">
        <f t="shared" ref="C91" si="221">+SUM(C89:C90)</f>
        <v>1053</v>
      </c>
      <c r="D91" s="79">
        <f t="shared" ref="D91" si="222">+SUM(D89:D90)</f>
        <v>1189.2</v>
      </c>
      <c r="E91" s="79">
        <f t="shared" ref="E91" si="223">+SUM(E89:E90)</f>
        <v>1183.3</v>
      </c>
      <c r="F91" s="132">
        <f t="shared" ref="F91" si="224">+SUM(F89:F90)</f>
        <v>1109.5</v>
      </c>
      <c r="G91" s="80">
        <f>+SUM(G89:G90)</f>
        <v>1109.5</v>
      </c>
      <c r="H91" s="82"/>
      <c r="I91" s="79">
        <f t="shared" ref="I91" si="225">+SUM(I89:I90)</f>
        <v>1207.5999999999999</v>
      </c>
      <c r="J91" s="79">
        <f t="shared" ref="J91" si="226">+SUM(J89:J90)</f>
        <v>1176.7</v>
      </c>
      <c r="K91" s="79">
        <f t="shared" ref="K91" si="227">+SUM(K89:K90)</f>
        <v>1232</v>
      </c>
      <c r="L91" s="132">
        <f t="shared" ref="L91" si="228">+SUM(L89:L90)</f>
        <v>1143.8999999999999</v>
      </c>
      <c r="M91" s="80">
        <f>+SUM(M89:M90)</f>
        <v>1143.8999999999999</v>
      </c>
      <c r="N91" s="82"/>
      <c r="O91" s="79">
        <f t="shared" ref="O91" si="229">+SUM(O89:O90)</f>
        <v>1207.2</v>
      </c>
      <c r="P91" s="79">
        <f t="shared" ref="P91" si="230">+SUM(P89:P90)</f>
        <v>1180.2</v>
      </c>
      <c r="Q91" s="79">
        <f t="shared" ref="Q91" si="231">+SUM(Q89:Q90)</f>
        <v>1156.2</v>
      </c>
      <c r="R91" s="132">
        <f t="shared" ref="R91" si="232">+SUM(R89:R90)</f>
        <v>1046</v>
      </c>
      <c r="S91" s="80">
        <f>+SUM(S89:S90)</f>
        <v>1046</v>
      </c>
      <c r="U91" s="79">
        <f t="shared" ref="U91:Y91" si="233">+SUM(U89:U90)</f>
        <v>1102</v>
      </c>
      <c r="V91" s="79">
        <f t="shared" si="233"/>
        <v>1186</v>
      </c>
      <c r="W91" s="79">
        <f t="shared" si="233"/>
        <v>1047.5</v>
      </c>
      <c r="X91" s="132">
        <f t="shared" si="233"/>
        <v>1050.5</v>
      </c>
      <c r="Y91" s="80">
        <f t="shared" si="233"/>
        <v>1050.5</v>
      </c>
      <c r="AA91" s="131">
        <f>+SUM(AA89:AA90)</f>
        <v>1139.7</v>
      </c>
      <c r="AB91" s="79">
        <f t="shared" ref="AB91:AD91" si="234">+SUM(AB89:AB90)</f>
        <v>1348.1000000000001</v>
      </c>
      <c r="AC91" s="79">
        <f t="shared" si="234"/>
        <v>1226</v>
      </c>
      <c r="AD91" s="132">
        <f t="shared" si="234"/>
        <v>1173.0999999999999</v>
      </c>
      <c r="AE91" s="80">
        <f>+SUM(AE89:AE90)</f>
        <v>1173.0999999999999</v>
      </c>
      <c r="AG91" s="79">
        <f t="shared" ref="AG91" si="235">+SUM(AG89:AG90)</f>
        <v>1325.4</v>
      </c>
      <c r="AH91" s="282"/>
      <c r="AI91" s="282"/>
      <c r="AJ91" s="295"/>
      <c r="AK91" s="283"/>
      <c r="AM91" s="282"/>
      <c r="AN91" s="282"/>
      <c r="AO91" s="282"/>
      <c r="AP91" s="295"/>
      <c r="AQ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  <c r="AM92" s="4"/>
      <c r="AN92" s="4"/>
      <c r="AO92" s="4"/>
      <c r="AP92" s="4"/>
      <c r="AQ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  <c r="AM93" s="29"/>
      <c r="AN93" s="29"/>
      <c r="AO93" s="29"/>
      <c r="AP93" s="29"/>
      <c r="AQ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>
        <v>6.6000000000000003E-2</v>
      </c>
      <c r="AK94" s="64">
        <f>+AJ94</f>
        <v>6.6000000000000003E-2</v>
      </c>
      <c r="AM94" s="240">
        <v>0.08</v>
      </c>
      <c r="AN94" s="240">
        <v>0.105</v>
      </c>
      <c r="AO94" s="240">
        <v>0.154</v>
      </c>
      <c r="AP94" s="240"/>
      <c r="AQ94" s="64"/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6"/>
      <c r="AI95" s="296"/>
      <c r="AJ95" s="296"/>
      <c r="AK95" s="296"/>
      <c r="AM95" s="296"/>
      <c r="AN95" s="296"/>
      <c r="AO95" s="296"/>
      <c r="AP95" s="296"/>
      <c r="AQ95" s="296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7"/>
      <c r="AI96" s="297"/>
      <c r="AJ96" s="297"/>
      <c r="AK96" s="297"/>
      <c r="AM96" s="297"/>
      <c r="AN96" s="297"/>
      <c r="AO96" s="297"/>
      <c r="AP96" s="297"/>
      <c r="AQ96" s="297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  <c r="AM97" s="4"/>
      <c r="AN97" s="4"/>
      <c r="AO97" s="4"/>
      <c r="AP97" s="4"/>
      <c r="AQ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  <c r="AM98" s="29"/>
      <c r="AN98" s="29"/>
      <c r="AO98" s="29"/>
      <c r="AP98" s="29"/>
      <c r="AQ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AM99" s="274"/>
      <c r="AN99" s="274"/>
      <c r="AO99" s="274"/>
      <c r="AP99" s="274"/>
      <c r="AQ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  <c r="AM100" s="276"/>
      <c r="AN100" s="276"/>
      <c r="AO100" s="276"/>
      <c r="AP100" s="276"/>
      <c r="AQ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  <c r="AM102" s="29"/>
      <c r="AN102" s="29"/>
      <c r="AO102" s="29"/>
      <c r="AP102" s="29"/>
      <c r="AQ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>
        <v>4159</v>
      </c>
      <c r="AK103" s="262">
        <v>4062</v>
      </c>
      <c r="AM103" s="261">
        <v>4291</v>
      </c>
      <c r="AN103" s="261">
        <v>4390</v>
      </c>
      <c r="AO103" s="261">
        <v>4508</v>
      </c>
      <c r="AP103" s="261"/>
      <c r="AQ103" s="262"/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8"/>
      <c r="AI104" s="298"/>
      <c r="AJ104" s="298"/>
      <c r="AK104" s="298"/>
      <c r="AM104" s="298"/>
      <c r="AN104" s="298"/>
      <c r="AO104" s="298"/>
      <c r="AP104" s="298"/>
      <c r="AQ104" s="298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2">
    <mergeCell ref="AM1:AQ1"/>
    <mergeCell ref="AM2:AQ2"/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BX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N41" sqref="CN41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164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</row>
    <row r="2" spans="1:221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3"/>
      <c r="D1" s="303"/>
      <c r="E1" s="303"/>
      <c r="F1" s="303"/>
      <c r="H1" s="303"/>
      <c r="I1" s="303"/>
      <c r="J1" s="303"/>
      <c r="K1" s="303"/>
      <c r="M1" s="303"/>
      <c r="N1" s="303"/>
      <c r="O1" s="303"/>
      <c r="P1" s="303"/>
      <c r="R1" s="303"/>
      <c r="S1" s="303"/>
      <c r="T1" s="303"/>
      <c r="U1" s="303"/>
      <c r="W1" s="303"/>
      <c r="X1" s="303"/>
      <c r="Y1" s="303"/>
      <c r="Z1" s="303"/>
      <c r="AB1" s="303"/>
      <c r="AC1" s="303"/>
      <c r="AD1" s="303"/>
      <c r="AE1" s="303"/>
      <c r="AG1" s="303"/>
      <c r="AH1" s="303"/>
      <c r="AI1" s="303"/>
      <c r="AJ1" s="303"/>
      <c r="AL1" s="303"/>
      <c r="AM1" s="303"/>
      <c r="AN1" s="303"/>
      <c r="AO1" s="303"/>
      <c r="AQ1" s="303"/>
      <c r="AR1" s="303"/>
      <c r="AS1" s="303"/>
      <c r="AT1" s="303"/>
      <c r="AV1" s="303"/>
      <c r="AW1" s="303"/>
      <c r="AX1" s="303"/>
      <c r="AY1" s="303"/>
      <c r="BA1" s="303"/>
      <c r="BB1" s="303"/>
      <c r="BC1" s="303"/>
      <c r="BD1" s="303"/>
      <c r="BF1" s="303"/>
      <c r="BG1" s="303"/>
      <c r="BH1" s="303"/>
      <c r="BI1" s="303"/>
      <c r="BK1" s="305" t="s">
        <v>165</v>
      </c>
      <c r="BL1" s="305"/>
      <c r="BM1" s="305"/>
      <c r="BN1" s="305"/>
      <c r="BP1" s="305"/>
      <c r="BQ1" s="305"/>
      <c r="BR1" s="305"/>
      <c r="BS1" s="305"/>
      <c r="BU1" s="305"/>
      <c r="BV1" s="305"/>
      <c r="BW1" s="305"/>
      <c r="BX1" s="305"/>
    </row>
    <row r="2" spans="1:76" x14ac:dyDescent="0.2">
      <c r="A2" s="1" t="s">
        <v>152</v>
      </c>
      <c r="C2" s="304">
        <v>2005</v>
      </c>
      <c r="D2" s="304"/>
      <c r="E2" s="304"/>
      <c r="F2" s="304"/>
      <c r="H2" s="304">
        <v>2006</v>
      </c>
      <c r="I2" s="304"/>
      <c r="J2" s="304"/>
      <c r="K2" s="304"/>
      <c r="M2" s="304">
        <v>2007</v>
      </c>
      <c r="N2" s="304"/>
      <c r="O2" s="304"/>
      <c r="P2" s="304"/>
      <c r="R2" s="304">
        <v>2008</v>
      </c>
      <c r="S2" s="304"/>
      <c r="T2" s="304"/>
      <c r="U2" s="304"/>
      <c r="W2" s="304">
        <v>2009</v>
      </c>
      <c r="X2" s="304"/>
      <c r="Y2" s="304"/>
      <c r="Z2" s="304"/>
      <c r="AB2" s="304">
        <v>2010</v>
      </c>
      <c r="AC2" s="304"/>
      <c r="AD2" s="304"/>
      <c r="AE2" s="304"/>
      <c r="AG2" s="304">
        <v>2011</v>
      </c>
      <c r="AH2" s="304"/>
      <c r="AI2" s="304"/>
      <c r="AJ2" s="304"/>
      <c r="AL2" s="304">
        <v>2012</v>
      </c>
      <c r="AM2" s="304"/>
      <c r="AN2" s="304"/>
      <c r="AO2" s="304"/>
      <c r="AQ2" s="304">
        <v>2013</v>
      </c>
      <c r="AR2" s="304"/>
      <c r="AS2" s="304"/>
      <c r="AT2" s="304"/>
      <c r="AV2" s="304">
        <v>2014</v>
      </c>
      <c r="AW2" s="304"/>
      <c r="AX2" s="304"/>
      <c r="AY2" s="304"/>
      <c r="BA2" s="304">
        <v>2015</v>
      </c>
      <c r="BB2" s="304"/>
      <c r="BC2" s="304"/>
      <c r="BD2" s="304"/>
      <c r="BF2" s="304">
        <v>2016</v>
      </c>
      <c r="BG2" s="304"/>
      <c r="BH2" s="304"/>
      <c r="BI2" s="304"/>
      <c r="BK2" s="304">
        <v>2017</v>
      </c>
      <c r="BL2" s="304"/>
      <c r="BM2" s="304"/>
      <c r="BN2" s="304"/>
      <c r="BP2" s="304">
        <v>2018</v>
      </c>
      <c r="BQ2" s="304"/>
      <c r="BR2" s="304"/>
      <c r="BS2" s="304"/>
      <c r="BU2" s="304">
        <v>2019</v>
      </c>
      <c r="BV2" s="304"/>
      <c r="BW2" s="304"/>
      <c r="BX2" s="304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2017-2023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2017-2023'!Print_Area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Cameron Hayes</cp:lastModifiedBy>
  <cp:lastPrinted>2019-05-14T13:27:52Z</cp:lastPrinted>
  <dcterms:created xsi:type="dcterms:W3CDTF">2003-02-28T10:07:39Z</dcterms:created>
  <dcterms:modified xsi:type="dcterms:W3CDTF">2023-11-08T14:57:26Z</dcterms:modified>
</cp:coreProperties>
</file>